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tabRatio="604" activeTab="8"/>
  </bookViews>
  <sheets>
    <sheet name="jan" sheetId="1" r:id="rId1"/>
    <sheet name="feb" sheetId="2" r:id="rId2"/>
    <sheet name="mar" sheetId="3" r:id="rId3"/>
    <sheet name="triwulan I" sheetId="4" r:id="rId4"/>
    <sheet name="apr" sheetId="5" r:id="rId5"/>
    <sheet name="mei" sheetId="6" r:id="rId6"/>
    <sheet name="jun" sheetId="7" r:id="rId7"/>
    <sheet name="triwulan II" sheetId="8" r:id="rId8"/>
    <sheet name="jul" sheetId="9" r:id="rId9"/>
    <sheet name="agus" sheetId="10" r:id="rId10"/>
    <sheet name="sept" sheetId="11" r:id="rId11"/>
    <sheet name="triwulan III" sheetId="12" r:id="rId12"/>
    <sheet name="okt" sheetId="13" r:id="rId13"/>
    <sheet name="nop" sheetId="14" r:id="rId14"/>
    <sheet name="des" sheetId="15" r:id="rId15"/>
    <sheet name="triwulan IV" sheetId="16" r:id="rId16"/>
    <sheet name="tahunan" sheetId="17" r:id="rId17"/>
  </sheets>
  <definedNames>
    <definedName name="_xlnm.Print_Area" localSheetId="4">'apr'!$A$1:$AA$38</definedName>
    <definedName name="_xlnm.Print_Area" localSheetId="1">'feb'!$A$1:$AB$37</definedName>
    <definedName name="_xlnm.Print_Area" localSheetId="0">'jan'!$A$1:$Z$38</definedName>
    <definedName name="_xlnm.Print_Area" localSheetId="6">'jun'!$A$1:$AA$38</definedName>
    <definedName name="_xlnm.Print_Area" localSheetId="2">'mar'!$A$1:$AU$38</definedName>
    <definedName name="_xlnm.Print_Area" localSheetId="5">'mei'!$A$1:$AU$37</definedName>
    <definedName name="_xlnm.Print_Area" localSheetId="10">'sept'!$A$1:$AB$35</definedName>
    <definedName name="_xlnm.Print_Area" localSheetId="7">'triwulan II'!$A$1:$AC$36</definedName>
  </definedNames>
  <calcPr fullCalcOnLoad="1"/>
</workbook>
</file>

<file path=xl/sharedStrings.xml><?xml version="1.0" encoding="utf-8"?>
<sst xmlns="http://schemas.openxmlformats.org/spreadsheetml/2006/main" count="3803" uniqueCount="237">
  <si>
    <t>DI RSU. KARDINAH TEGAL</t>
  </si>
  <si>
    <t>NO</t>
  </si>
  <si>
    <t>U R A I A N</t>
  </si>
  <si>
    <t>MAWAR</t>
  </si>
  <si>
    <t>DAHLIA</t>
  </si>
  <si>
    <t>PWK B</t>
  </si>
  <si>
    <t>ICU D</t>
  </si>
  <si>
    <t>ICU A</t>
  </si>
  <si>
    <t>JML</t>
  </si>
  <si>
    <t>A</t>
  </si>
  <si>
    <t>B</t>
  </si>
  <si>
    <t xml:space="preserve"> HARI PERAWATAN</t>
  </si>
  <si>
    <t xml:space="preserve"> KELUAR HIDUP</t>
  </si>
  <si>
    <t xml:space="preserve"> JML. TEMPAT TIDUR</t>
  </si>
  <si>
    <t xml:space="preserve"> AWAL BULAN</t>
  </si>
  <si>
    <t xml:space="preserve"> PEND.MASUK</t>
  </si>
  <si>
    <t xml:space="preserve"> PEND. PINDAHAN</t>
  </si>
  <si>
    <t xml:space="preserve"> PEND. DIPINDAH</t>
  </si>
  <si>
    <t xml:space="preserve"> LAMA PERAWATAN</t>
  </si>
  <si>
    <t xml:space="preserve"> B O R (%)</t>
  </si>
  <si>
    <t>Hari</t>
  </si>
  <si>
    <t>Periode Pelaporan :</t>
  </si>
  <si>
    <t>KASUS</t>
  </si>
  <si>
    <t>PASIEN</t>
  </si>
  <si>
    <t>AKHIR BULAN</t>
  </si>
  <si>
    <t>RINCIAN HARI PERAWATAN PERKELAS</t>
  </si>
  <si>
    <t>AWAL</t>
  </si>
  <si>
    <t>MASUK</t>
  </si>
  <si>
    <t>KELUAR</t>
  </si>
  <si>
    <t>ICU</t>
  </si>
  <si>
    <t xml:space="preserve">I          </t>
  </si>
  <si>
    <t>II</t>
  </si>
  <si>
    <t>III</t>
  </si>
  <si>
    <t>LOS</t>
  </si>
  <si>
    <t>ALOS</t>
  </si>
  <si>
    <t>BEDAH</t>
  </si>
  <si>
    <t xml:space="preserve">KES ANAK </t>
  </si>
  <si>
    <t>KEBIDANAN</t>
  </si>
  <si>
    <t>NEUROLOGI</t>
  </si>
  <si>
    <t>THT</t>
  </si>
  <si>
    <t>MATA</t>
  </si>
  <si>
    <t>KULIT KELAMIN</t>
  </si>
  <si>
    <t>PERINATOLOGI</t>
  </si>
  <si>
    <t>ORTOPEDI</t>
  </si>
  <si>
    <t>BEDAH SYARAF</t>
  </si>
  <si>
    <t>BEDAH MULUT</t>
  </si>
  <si>
    <t xml:space="preserve">JANTUNG </t>
  </si>
  <si>
    <t xml:space="preserve">KELAS </t>
  </si>
  <si>
    <t>JML TT</t>
  </si>
  <si>
    <t xml:space="preserve">PASIEN </t>
  </si>
  <si>
    <t>SISA</t>
  </si>
  <si>
    <t xml:space="preserve">LOS </t>
  </si>
  <si>
    <t xml:space="preserve">ALOS </t>
  </si>
  <si>
    <t>TOI</t>
  </si>
  <si>
    <t>&gt; 48 JAM</t>
  </si>
  <si>
    <t>KELAS I</t>
  </si>
  <si>
    <t>KELAS II</t>
  </si>
  <si>
    <t>KELAS III</t>
  </si>
  <si>
    <t xml:space="preserve">PERI </t>
  </si>
  <si>
    <t>&lt; 48 JAM</t>
  </si>
  <si>
    <t xml:space="preserve"> JML. PERAWAT / BIDAN</t>
  </si>
  <si>
    <t>PENYAKIT DALAM</t>
  </si>
  <si>
    <t>PARU - PARU</t>
  </si>
  <si>
    <t xml:space="preserve">DI RSU KARDINAH TEGAL </t>
  </si>
  <si>
    <t>PENY. KAND</t>
  </si>
  <si>
    <t>DD</t>
  </si>
  <si>
    <t xml:space="preserve">REKAPITULASI PENDERITA RAWAT TINGGAL </t>
  </si>
  <si>
    <t>MENURUT KELAS RAWAT INAP RSU. KARDINAH TEGAL</t>
  </si>
  <si>
    <t>HIDUP</t>
  </si>
  <si>
    <t>Jml keluar</t>
  </si>
  <si>
    <t xml:space="preserve"> KELUAR MATI &lt; 48 JAM</t>
  </si>
  <si>
    <t>ODC</t>
  </si>
  <si>
    <t>Hari Perawatan</t>
  </si>
  <si>
    <t xml:space="preserve">Jml </t>
  </si>
  <si>
    <r>
      <t>&gt;</t>
    </r>
    <r>
      <rPr>
        <sz val="10"/>
        <rFont val="Arial"/>
        <family val="2"/>
      </rPr>
      <t xml:space="preserve"> 48 </t>
    </r>
  </si>
  <si>
    <t>&lt; 48</t>
  </si>
  <si>
    <t>HARI PERAWATAN</t>
  </si>
  <si>
    <t>RATA2 DIRAWAT</t>
  </si>
  <si>
    <t>BOR ( % )</t>
  </si>
  <si>
    <t>BTO ( x )</t>
  </si>
  <si>
    <r>
      <t xml:space="preserve">RATIO </t>
    </r>
    <r>
      <rPr>
        <sz val="10"/>
        <rFont val="Arial"/>
        <family val="2"/>
      </rPr>
      <t>Petugas banding Penderita</t>
    </r>
  </si>
  <si>
    <t>BEDAH UROLOGI</t>
  </si>
  <si>
    <t>TOTAL</t>
  </si>
  <si>
    <t xml:space="preserve"> RERATA DIRAWAT            ( HP / t )</t>
  </si>
  <si>
    <t>JUMLAH KELUAR                           ( 6 + 7 + 8 )</t>
  </si>
  <si>
    <t xml:space="preserve"> SISA ( 4 - ( 5 + 9 ) )</t>
  </si>
  <si>
    <t>ROSELLA</t>
  </si>
  <si>
    <t xml:space="preserve"> </t>
  </si>
  <si>
    <t>RWT GBNG</t>
  </si>
  <si>
    <t>Ka. Sie Rekam Medik &amp; PDE</t>
  </si>
  <si>
    <t>AK. Prima Dewi, S.KM.,M.Kes</t>
  </si>
  <si>
    <t>NIP. 19670306 198903 2 007</t>
  </si>
  <si>
    <t>REKAPITULASI PENDERITA RAWAT TINGGAL MENURUT RUANG</t>
  </si>
  <si>
    <t>JUMLAH</t>
  </si>
  <si>
    <t>JIWA</t>
  </si>
  <si>
    <t>Ka.Sie Rekam Medik &amp; PDE</t>
  </si>
  <si>
    <t>RAWAT GABUNG</t>
  </si>
  <si>
    <t>GDR            ( 0/00 )</t>
  </si>
  <si>
    <t>NDR              ( 0/00 )</t>
  </si>
  <si>
    <r>
      <t xml:space="preserve"> KELUAR MATI </t>
    </r>
    <r>
      <rPr>
        <u val="single"/>
        <sz val="11"/>
        <rFont val="Arial"/>
        <family val="2"/>
      </rPr>
      <t>&gt;</t>
    </r>
    <r>
      <rPr>
        <sz val="11"/>
        <rFont val="Arial"/>
        <family val="2"/>
      </rPr>
      <t xml:space="preserve"> 48 JAM</t>
    </r>
  </si>
  <si>
    <t>PUSPA</t>
  </si>
  <si>
    <t>EDEL A</t>
  </si>
  <si>
    <t>EDEL B</t>
  </si>
  <si>
    <t xml:space="preserve"> RERATA LAMA DIRAWAT       ( LaPer / Pasien Keluar )</t>
  </si>
  <si>
    <t>CEND I</t>
  </si>
  <si>
    <t>CEND II</t>
  </si>
  <si>
    <t>CEND III</t>
  </si>
  <si>
    <t>UNIT STROKE</t>
  </si>
  <si>
    <t xml:space="preserve"> JUMLAH                           ( 1 + 2 + 3 )</t>
  </si>
  <si>
    <t>PWK A</t>
  </si>
  <si>
    <t>HCU</t>
  </si>
  <si>
    <t xml:space="preserve"> RERATA LAMA DIRAWAT       ( HaPer / Pasien Keluar )</t>
  </si>
  <si>
    <t>LAV B.P.</t>
  </si>
  <si>
    <t>LAV B.W.</t>
  </si>
  <si>
    <t>Ka. Bid. Pelayanan</t>
  </si>
  <si>
    <t>drg. AGUS DWI SULISTYANTONO, MM</t>
  </si>
  <si>
    <t>NIP. 19720811 200212 1 005</t>
  </si>
  <si>
    <t>Wadir Pelayanan</t>
  </si>
  <si>
    <t>dr. SRI PRIMAWATI INDRASWARI, Sp.KK, MM, MH</t>
  </si>
  <si>
    <t>NIP. 19631009 198911 2 001</t>
  </si>
  <si>
    <t>LAV A.P.</t>
  </si>
  <si>
    <t>LAV A.W.</t>
  </si>
  <si>
    <t>Tegal, 01 Januari 2016</t>
  </si>
  <si>
    <t xml:space="preserve"> JML. TEMPAT TIDUR sd 31 Mei 2015</t>
  </si>
  <si>
    <t xml:space="preserve"> JML. TEMPAT TIDUR per 1 Juni 2015</t>
  </si>
  <si>
    <r>
      <t xml:space="preserve"> JML. TEMPAT TIDUR rata</t>
    </r>
    <r>
      <rPr>
        <sz val="9"/>
        <rFont val="Arial"/>
        <family val="2"/>
      </rPr>
      <t>2</t>
    </r>
    <r>
      <rPr>
        <sz val="11"/>
        <rFont val="Arial"/>
        <family val="2"/>
      </rPr>
      <t xml:space="preserve"> 2015</t>
    </r>
  </si>
  <si>
    <t xml:space="preserve"> JML. TEMPAT TIDUR per 1 Agustus 2015</t>
  </si>
  <si>
    <t>Periode Pelaporan per th</t>
  </si>
  <si>
    <t>sd 31 Mei 2015</t>
  </si>
  <si>
    <t>Per 1 Juni 2015</t>
  </si>
  <si>
    <t>Per 1 Agustus 2015</t>
  </si>
  <si>
    <t xml:space="preserve"> LAMA PERAWATAN       ( LOS )</t>
  </si>
  <si>
    <t xml:space="preserve"> RERATA LAMA DIRAWAT = ALOS                         ( LaPer / Pasien Keluar )</t>
  </si>
  <si>
    <t>I</t>
  </si>
  <si>
    <t>IV</t>
  </si>
  <si>
    <t xml:space="preserve"> B T O  ( X )</t>
  </si>
  <si>
    <r>
      <t xml:space="preserve"> N D R  ( </t>
    </r>
    <r>
      <rPr>
        <sz val="11"/>
        <rFont val="Calibri"/>
        <family val="2"/>
      </rPr>
      <t>‰</t>
    </r>
    <r>
      <rPr>
        <sz val="8.25"/>
        <rFont val="Arial"/>
        <family val="2"/>
      </rPr>
      <t xml:space="preserve"> )</t>
    </r>
  </si>
  <si>
    <r>
      <t xml:space="preserve"> G D R  ( </t>
    </r>
    <r>
      <rPr>
        <sz val="11"/>
        <rFont val="Calibri"/>
        <family val="2"/>
      </rPr>
      <t>‰</t>
    </r>
    <r>
      <rPr>
        <sz val="8.25"/>
        <rFont val="Arial"/>
        <family val="2"/>
      </rPr>
      <t xml:space="preserve"> )</t>
    </r>
  </si>
  <si>
    <t xml:space="preserve"> T O I   ( hari )</t>
  </si>
  <si>
    <t>NICU</t>
  </si>
  <si>
    <t>Tegal,  01 Juli 2016</t>
  </si>
  <si>
    <t>Tegal, 01 September 2016</t>
  </si>
  <si>
    <t>Tegal,  01 September 2016</t>
  </si>
  <si>
    <t>REKAPITULASI PENDERITA RAWAT TINGGAL MENURUT KELAS</t>
  </si>
  <si>
    <t>DI RSUD KARDINAH TEGAL</t>
  </si>
  <si>
    <t>REKAPITULASI PENDERITA RAWAT TINGGAL MENURUT KASUS</t>
  </si>
  <si>
    <t xml:space="preserve">DI RSUD KARDINAH TEGAL </t>
  </si>
  <si>
    <t>REKAPITULASI PENDERITA RAWAT TINGGAL MENURUT KASUS DENGAN JUMLAH PASIEN PER KELAS</t>
  </si>
  <si>
    <t>JUMLAH PASIEN  ( PASIEN KELUAR )</t>
  </si>
  <si>
    <t>RINCIAN JUMLAH PASIEN  ( PASIEN KELUAR )  PERKELAS</t>
  </si>
  <si>
    <t xml:space="preserve">REKAPITULASI PENDERITA RAWAT TINGGAL MENURUT KELAS </t>
  </si>
  <si>
    <t>REKAPITULASI PENDERITA RAWAT TINGGAL KASUS</t>
  </si>
  <si>
    <t>Tegal,  01 Agustus 2016</t>
  </si>
  <si>
    <t>BULAN / TRIWULAN / TAHUN :           2016</t>
  </si>
  <si>
    <t>Tegal, 01 Oktober 2016</t>
  </si>
  <si>
    <t>Tegal, 01 Nopember 2016</t>
  </si>
  <si>
    <t>PERI</t>
  </si>
  <si>
    <t>PICU</t>
  </si>
  <si>
    <t>Tegal, 01 Desember 2016</t>
  </si>
  <si>
    <t>Tegal, 01 Agustus 2016</t>
  </si>
  <si>
    <t>Tegal, 01 Januari 2017</t>
  </si>
  <si>
    <t>VIP</t>
  </si>
  <si>
    <t>Tegal,  01 Maret 2017</t>
  </si>
  <si>
    <t>Tegal,  01 Agustus 2017</t>
  </si>
  <si>
    <t>Tegal,  01 April 2017</t>
  </si>
  <si>
    <t>Tegal,  01 Juni 2017</t>
  </si>
  <si>
    <t>TB MDR</t>
  </si>
  <si>
    <t>RERATA LAMA DIRAWAT atau AVLOS                                             ( LaPer / Pasien Keluar )</t>
  </si>
  <si>
    <t>Tegal,  01 Juli 2017</t>
  </si>
  <si>
    <t>ICCU</t>
  </si>
  <si>
    <t>UNIT</t>
  </si>
  <si>
    <t>STROKE</t>
  </si>
  <si>
    <r>
      <rPr>
        <sz val="9"/>
        <rFont val="Calibri"/>
        <family val="2"/>
      </rPr>
      <t>≥</t>
    </r>
    <r>
      <rPr>
        <sz val="9"/>
        <rFont val="Arial"/>
        <family val="2"/>
      </rPr>
      <t xml:space="preserve"> 48 JAM</t>
    </r>
  </si>
  <si>
    <t>BEDAH DIGESTIF</t>
  </si>
  <si>
    <t xml:space="preserve">ISOLASI </t>
  </si>
  <si>
    <t>ANAK</t>
  </si>
  <si>
    <t>URJ</t>
  </si>
  <si>
    <t>ISOLASI</t>
  </si>
  <si>
    <t>BULAN / TRIWULAN / TAHUN :           Desember          2020</t>
  </si>
  <si>
    <t>BULAN / TRIWULAN / TAHUN :           TRIWULAN IV          2020</t>
  </si>
  <si>
    <t>Tegal, 01 Januari 2020</t>
  </si>
  <si>
    <t>LAV  Atas</t>
  </si>
  <si>
    <t>COVID19</t>
  </si>
  <si>
    <t>ISOLASI COVID19</t>
  </si>
  <si>
    <t>Ket. Edelweis Bawah Perbaikan</t>
  </si>
  <si>
    <t>EB januari - pebruari</t>
  </si>
  <si>
    <t>EA Covid jan-peb</t>
  </si>
  <si>
    <t>EA Observasi PD maret</t>
  </si>
  <si>
    <t>ICCU jadi ICU Isolasi Covid19 per maret</t>
  </si>
  <si>
    <t>HCU jadi ICCU per maret</t>
  </si>
  <si>
    <t>HCU /</t>
  </si>
  <si>
    <t>HCU jan-peb</t>
  </si>
  <si>
    <t>Tegal, 01 Pebruari 2022</t>
  </si>
  <si>
    <t>ICU 2</t>
  </si>
  <si>
    <t>ICU 1</t>
  </si>
  <si>
    <t>LAV BAWAH</t>
  </si>
  <si>
    <t>BULAN / TRIWULAN / TAHUN :          TRIWULAN  I          2022</t>
  </si>
  <si>
    <t>Tegal, 01 Juni 2022</t>
  </si>
  <si>
    <t>ICU II</t>
  </si>
  <si>
    <t>LAV Bawah</t>
  </si>
  <si>
    <t>LAV Atas</t>
  </si>
  <si>
    <t>BULAN / TRIWULAN / TAHUN :           TRIWULAN II          2022</t>
  </si>
  <si>
    <t>BULAN / TRIWULAN / TAHUN :           TRIWULAN III          2022</t>
  </si>
  <si>
    <t>BULAN / TRIWULAN / TAHUN :           Agustus          2022</t>
  </si>
  <si>
    <t xml:space="preserve">BULAN / TRIWULAN / TAHUN :           SEPTEMBER          2022   </t>
  </si>
  <si>
    <t>Ka. Unit Rekam Medik</t>
  </si>
  <si>
    <t>Moch Lukman Hakim</t>
  </si>
  <si>
    <t>NIP. 19751013 200501 1 008</t>
  </si>
  <si>
    <t>Tegal, 01 Maret 2022</t>
  </si>
  <si>
    <t>Tegal, 01 April 2022</t>
  </si>
  <si>
    <t>Tegal, 01 Mei 2022</t>
  </si>
  <si>
    <t>Tegal, 01 Juli 2022</t>
  </si>
  <si>
    <t>WK A</t>
  </si>
  <si>
    <t>WK B</t>
  </si>
  <si>
    <t xml:space="preserve">CEND I &amp; </t>
  </si>
  <si>
    <t xml:space="preserve">ICCU </t>
  </si>
  <si>
    <t>ICU I</t>
  </si>
  <si>
    <t>Ket. Tgl 11 Oktober 2022 ICU 2 sudah tidak ada.</t>
  </si>
  <si>
    <t>ICU 3</t>
  </si>
  <si>
    <t>EKS HCU</t>
  </si>
  <si>
    <t>( ICVCU )</t>
  </si>
  <si>
    <t>BULAN / TRIWULAN / TAHUN :           OKTOBER          2022</t>
  </si>
  <si>
    <t>BULAN / TRIWULAN / TAHUN :           Nopember          2022</t>
  </si>
  <si>
    <t>ICCU / ICU 2 / ICVCU</t>
  </si>
  <si>
    <t>HCU / ICU 3</t>
  </si>
  <si>
    <t>ICU 2 / ICVCU</t>
  </si>
  <si>
    <t>BULAN / TRIWULAN / TAHUN :           2022</t>
  </si>
  <si>
    <t>BULAN /TRIWULAN/TAHUN :           Januari          2023</t>
  </si>
  <si>
    <t>BULAN / TRIWULAN / TAHUN :           Pebruari          2023</t>
  </si>
  <si>
    <t>BULAN / TRIWULAN / TAHUN :           MARET         2023</t>
  </si>
  <si>
    <t xml:space="preserve">    </t>
  </si>
  <si>
    <t>Keterangan :</t>
  </si>
  <si>
    <t>13 Pebruari 2023 EB berubah bukan tuk covid semua</t>
  </si>
  <si>
    <t>BULAN / TRIWULAN / TAHUN :           April          2023</t>
  </si>
  <si>
    <t>BULAN / TRIWULAN / TAHUN :           Mei          2023</t>
  </si>
  <si>
    <t>BULAN / TRIWULAN / TAHUN :           Juni          2023</t>
  </si>
  <si>
    <t>BULAN / TRIWULAN / TAHUN :           Juli          2023</t>
  </si>
</sst>
</file>

<file path=xl/styles.xml><?xml version="1.0" encoding="utf-8"?>
<styleSheet xmlns="http://schemas.openxmlformats.org/spreadsheetml/2006/main">
  <numFmts count="3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p&quot;\ #,##0;\-&quot;Rp&quot;\ #,##0"/>
    <numFmt numFmtId="171" formatCode="&quot;Rp&quot;\ #,##0;[Red]\-&quot;Rp&quot;\ #,##0"/>
    <numFmt numFmtId="172" formatCode="&quot;Rp&quot;\ #,##0.00;\-&quot;Rp&quot;\ #,##0.00"/>
    <numFmt numFmtId="173" formatCode="&quot;Rp&quot;\ #,##0.00;[Red]\-&quot;Rp&quot;\ #,##0.00"/>
    <numFmt numFmtId="174" formatCode="_-&quot;Rp&quot;\ * #,##0_-;\-&quot;Rp&quot;\ * #,##0_-;_-&quot;Rp&quot;\ * &quot;-&quot;_-;_-@_-"/>
    <numFmt numFmtId="175" formatCode="_-* #,##0_-;\-* #,##0_-;_-* &quot;-&quot;_-;_-@_-"/>
    <numFmt numFmtId="176" formatCode="_-&quot;Rp&quot;\ * #,##0.00_-;\-&quot;Rp&quot;\ * #,##0.00_-;_-&quot;Rp&quot;\ 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"/>
    <numFmt numFmtId="183" formatCode="0.0000"/>
    <numFmt numFmtId="184" formatCode="0.000"/>
    <numFmt numFmtId="185" formatCode="0.0"/>
    <numFmt numFmtId="186" formatCode="0.000000"/>
    <numFmt numFmtId="187" formatCode="0.0000000"/>
    <numFmt numFmtId="188" formatCode="0.00000000"/>
    <numFmt numFmtId="189" formatCode="0.000000000"/>
    <numFmt numFmtId="190" formatCode="0.0000000000"/>
    <numFmt numFmtId="191" formatCode="0.00000000000"/>
    <numFmt numFmtId="192" formatCode="0.000000000000"/>
    <numFmt numFmtId="193" formatCode="0.0000000000000"/>
  </numFmts>
  <fonts count="55">
    <font>
      <sz val="10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u val="single"/>
      <sz val="11"/>
      <name val="Arial"/>
      <family val="2"/>
    </font>
    <font>
      <sz val="11"/>
      <name val="Calibri"/>
      <family val="2"/>
    </font>
    <font>
      <sz val="8.2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Calibri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54"/>
      <color indexed="57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185" fontId="7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185" fontId="4" fillId="33" borderId="1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7" fillId="0" borderId="13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185" fontId="7" fillId="33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185" fontId="7" fillId="36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85" fontId="7" fillId="33" borderId="15" xfId="0" applyNumberFormat="1" applyFont="1" applyFill="1" applyBorder="1" applyAlignment="1">
      <alignment horizontal="center" vertical="center" wrapText="1"/>
    </xf>
    <xf numFmtId="185" fontId="7" fillId="33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7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36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85" fontId="7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4" fillId="33" borderId="0" xfId="0" applyFont="1" applyFill="1" applyAlignment="1">
      <alignment horizontal="center" vertical="center"/>
    </xf>
    <xf numFmtId="0" fontId="0" fillId="0" borderId="10" xfId="0" applyBorder="1" applyAlignment="1">
      <alignment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5" fontId="4" fillId="33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85" fontId="7" fillId="36" borderId="0" xfId="0" applyNumberFormat="1" applyFont="1" applyFill="1" applyBorder="1" applyAlignment="1">
      <alignment horizontal="center" vertical="center"/>
    </xf>
    <xf numFmtId="49" fontId="7" fillId="36" borderId="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 vertical="top"/>
    </xf>
    <xf numFmtId="0" fontId="16" fillId="36" borderId="19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36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36" borderId="0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 vertical="top"/>
    </xf>
    <xf numFmtId="0" fontId="0" fillId="35" borderId="0" xfId="0" applyFill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top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top"/>
    </xf>
    <xf numFmtId="0" fontId="7" fillId="0" borderId="13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6" fillId="36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85" fontId="4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185" fontId="4" fillId="33" borderId="15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36" borderId="1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6" fillId="36" borderId="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428625</xdr:colOff>
      <xdr:row>7</xdr:row>
      <xdr:rowOff>38100</xdr:rowOff>
    </xdr:from>
    <xdr:ext cx="933450" cy="2362200"/>
    <xdr:sp>
      <xdr:nvSpPr>
        <xdr:cNvPr id="1" name="Rectangle 1"/>
        <xdr:cNvSpPr>
          <a:spLocks/>
        </xdr:cNvSpPr>
      </xdr:nvSpPr>
      <xdr:spPr>
        <a:xfrm rot="5400000">
          <a:off x="12468225" y="1924050"/>
          <a:ext cx="933450" cy="2362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solidFill>
                <a:srgbClr val="339966"/>
              </a:solidFill>
            </a:rPr>
            <a:t>N I H I 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66"/>
  <sheetViews>
    <sheetView showZeros="0" zoomScale="60" zoomScaleNormal="60" zoomScalePageLayoutView="0" workbookViewId="0" topLeftCell="J1">
      <selection activeCell="Y22" sqref="Y22"/>
    </sheetView>
  </sheetViews>
  <sheetFormatPr defaultColWidth="9.140625" defaultRowHeight="12.75"/>
  <cols>
    <col min="1" max="1" width="5.00390625" style="0" customWidth="1"/>
    <col min="2" max="2" width="23.57421875" style="0" customWidth="1"/>
    <col min="3" max="3" width="10.140625" style="0" customWidth="1"/>
    <col min="4" max="4" width="8.421875" style="0" customWidth="1"/>
    <col min="5" max="6" width="8.8515625" style="0" customWidth="1"/>
    <col min="7" max="7" width="9.57421875" style="0" customWidth="1"/>
    <col min="8" max="8" width="12.140625" style="0" customWidth="1"/>
    <col min="9" max="9" width="10.8515625" style="0" customWidth="1"/>
    <col min="10" max="10" width="11.421875" style="0" customWidth="1"/>
    <col min="11" max="12" width="11.28125" style="0" customWidth="1"/>
    <col min="13" max="13" width="14.00390625" style="0" customWidth="1"/>
    <col min="14" max="14" width="13.00390625" style="0" customWidth="1"/>
    <col min="15" max="15" width="12.7109375" style="0" customWidth="1"/>
    <col min="16" max="16" width="11.57421875" style="0" customWidth="1"/>
    <col min="17" max="18" width="9.00390625" style="0" customWidth="1"/>
    <col min="19" max="19" width="13.57421875" style="0" customWidth="1"/>
    <col min="20" max="20" width="11.00390625" style="0" customWidth="1"/>
    <col min="21" max="21" width="9.421875" style="0" customWidth="1"/>
    <col min="22" max="22" width="14.28125" style="0" customWidth="1"/>
    <col min="23" max="23" width="13.28125" style="0" customWidth="1"/>
    <col min="24" max="24" width="12.140625" style="0" customWidth="1"/>
    <col min="25" max="25" width="10.7109375" style="0" customWidth="1"/>
    <col min="26" max="26" width="12.140625" style="0" customWidth="1"/>
    <col min="29" max="29" width="22.28125" style="0" customWidth="1"/>
    <col min="34" max="34" width="10.28125" style="0" customWidth="1"/>
    <col min="35" max="35" width="10.8515625" style="0" customWidth="1"/>
    <col min="36" max="36" width="10.28125" style="0" customWidth="1"/>
    <col min="38" max="38" width="14.00390625" style="0" customWidth="1"/>
    <col min="41" max="41" width="11.00390625" style="0" customWidth="1"/>
    <col min="42" max="42" width="10.7109375" style="0" customWidth="1"/>
    <col min="43" max="43" width="10.28125" style="0" customWidth="1"/>
    <col min="49" max="49" width="21.28125" style="0" customWidth="1"/>
    <col min="53" max="53" width="10.8515625" style="0" customWidth="1"/>
    <col min="54" max="54" width="11.140625" style="0" customWidth="1"/>
    <col min="57" max="57" width="11.421875" style="0" customWidth="1"/>
    <col min="59" max="59" width="9.140625" style="0" customWidth="1"/>
    <col min="74" max="74" width="25.140625" style="0" customWidth="1"/>
    <col min="78" max="79" width="10.8515625" style="0" customWidth="1"/>
  </cols>
  <sheetData>
    <row r="1" spans="1:92" ht="18">
      <c r="A1" s="186" t="s">
        <v>92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89"/>
      <c r="AB1" s="186" t="s">
        <v>150</v>
      </c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89"/>
      <c r="AV1" s="186" t="s">
        <v>151</v>
      </c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90"/>
      <c r="BU1" s="186" t="s">
        <v>147</v>
      </c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</row>
    <row r="2" spans="1:92" ht="18">
      <c r="A2" s="186" t="s">
        <v>144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89"/>
      <c r="AB2" s="186" t="s">
        <v>144</v>
      </c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89"/>
      <c r="AV2" s="186" t="s">
        <v>146</v>
      </c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90"/>
      <c r="BU2" s="186" t="s">
        <v>146</v>
      </c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</row>
    <row r="3" spans="1:92" ht="18">
      <c r="A3" s="197" t="s">
        <v>227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89"/>
      <c r="AB3" s="187" t="str">
        <f>A3</f>
        <v>BULAN /TRIWULAN/TAHUN :           Januari          2023</v>
      </c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89"/>
      <c r="AV3" s="187" t="str">
        <f>A3</f>
        <v>BULAN /TRIWULAN/TAHUN :           Januari          2023</v>
      </c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91"/>
      <c r="BU3" s="187" t="str">
        <f>A3</f>
        <v>BULAN /TRIWULAN/TAHUN :           Januari          2023</v>
      </c>
      <c r="BV3" s="187"/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</row>
    <row r="4" spans="1:92" s="2" customFormat="1" ht="24.75" customHeight="1">
      <c r="A4" s="193" t="s">
        <v>1</v>
      </c>
      <c r="B4" s="193" t="s">
        <v>2</v>
      </c>
      <c r="C4" s="193" t="s">
        <v>3</v>
      </c>
      <c r="D4" s="193" t="s">
        <v>65</v>
      </c>
      <c r="E4" s="193" t="s">
        <v>212</v>
      </c>
      <c r="F4" s="193" t="s">
        <v>213</v>
      </c>
      <c r="G4" s="193" t="s">
        <v>194</v>
      </c>
      <c r="H4" s="151" t="s">
        <v>193</v>
      </c>
      <c r="I4" s="140" t="s">
        <v>218</v>
      </c>
      <c r="J4" s="193" t="s">
        <v>157</v>
      </c>
      <c r="K4" s="193" t="s">
        <v>139</v>
      </c>
      <c r="L4" s="193" t="s">
        <v>195</v>
      </c>
      <c r="M4" s="193" t="s">
        <v>181</v>
      </c>
      <c r="N4" s="195" t="s">
        <v>86</v>
      </c>
      <c r="O4" s="77" t="s">
        <v>86</v>
      </c>
      <c r="P4" s="73" t="s">
        <v>100</v>
      </c>
      <c r="Q4" s="193" t="s">
        <v>101</v>
      </c>
      <c r="R4" s="77" t="s">
        <v>102</v>
      </c>
      <c r="S4" s="77" t="s">
        <v>214</v>
      </c>
      <c r="T4" s="195" t="s">
        <v>105</v>
      </c>
      <c r="U4" s="77" t="s">
        <v>106</v>
      </c>
      <c r="V4" s="195" t="s">
        <v>176</v>
      </c>
      <c r="W4" s="73" t="s">
        <v>4</v>
      </c>
      <c r="X4" s="195" t="s">
        <v>8</v>
      </c>
      <c r="Y4" s="198" t="s">
        <v>88</v>
      </c>
      <c r="Z4" s="204" t="s">
        <v>71</v>
      </c>
      <c r="AB4" s="181" t="s">
        <v>1</v>
      </c>
      <c r="AC4" s="181" t="s">
        <v>47</v>
      </c>
      <c r="AD4" s="181" t="s">
        <v>48</v>
      </c>
      <c r="AE4" s="205" t="s">
        <v>49</v>
      </c>
      <c r="AF4" s="184"/>
      <c r="AG4" s="205" t="s">
        <v>28</v>
      </c>
      <c r="AH4" s="206"/>
      <c r="AI4" s="206"/>
      <c r="AJ4" s="184"/>
      <c r="AK4" s="155" t="s">
        <v>50</v>
      </c>
      <c r="AL4" s="181" t="s">
        <v>76</v>
      </c>
      <c r="AM4" s="181" t="s">
        <v>51</v>
      </c>
      <c r="AN4" s="181" t="s">
        <v>52</v>
      </c>
      <c r="AO4" s="181" t="s">
        <v>77</v>
      </c>
      <c r="AP4" s="181" t="s">
        <v>78</v>
      </c>
      <c r="AQ4" s="181" t="s">
        <v>79</v>
      </c>
      <c r="AR4" s="181" t="s">
        <v>53</v>
      </c>
      <c r="AS4" s="181" t="s">
        <v>97</v>
      </c>
      <c r="AT4" s="181" t="s">
        <v>98</v>
      </c>
      <c r="AV4" s="189" t="s">
        <v>1</v>
      </c>
      <c r="AW4" s="189" t="s">
        <v>22</v>
      </c>
      <c r="AX4" s="175" t="s">
        <v>23</v>
      </c>
      <c r="AY4" s="176"/>
      <c r="AZ4" s="175" t="s">
        <v>28</v>
      </c>
      <c r="BA4" s="179"/>
      <c r="BB4" s="179"/>
      <c r="BC4" s="176"/>
      <c r="BD4" s="181" t="s">
        <v>24</v>
      </c>
      <c r="BE4" s="181" t="s">
        <v>72</v>
      </c>
      <c r="BF4" s="175" t="s">
        <v>25</v>
      </c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6"/>
      <c r="BS4" s="189" t="s">
        <v>71</v>
      </c>
      <c r="BT4" s="21"/>
      <c r="BU4" s="181" t="s">
        <v>1</v>
      </c>
      <c r="BV4" s="184" t="s">
        <v>22</v>
      </c>
      <c r="BW4" s="175" t="s">
        <v>23</v>
      </c>
      <c r="BX4" s="176"/>
      <c r="BY4" s="175" t="s">
        <v>148</v>
      </c>
      <c r="BZ4" s="179"/>
      <c r="CA4" s="179"/>
      <c r="CB4" s="176"/>
      <c r="CC4" s="175" t="s">
        <v>149</v>
      </c>
      <c r="CD4" s="179"/>
      <c r="CE4" s="179"/>
      <c r="CF4" s="179"/>
      <c r="CG4" s="179"/>
      <c r="CH4" s="179"/>
      <c r="CI4" s="179"/>
      <c r="CJ4" s="179"/>
      <c r="CK4" s="179"/>
      <c r="CL4" s="179"/>
      <c r="CM4" s="176"/>
      <c r="CN4" s="181" t="s">
        <v>71</v>
      </c>
    </row>
    <row r="5" spans="1:92" s="2" customFormat="1" ht="24.75" customHeight="1">
      <c r="A5" s="194"/>
      <c r="B5" s="194"/>
      <c r="C5" s="194"/>
      <c r="D5" s="194"/>
      <c r="E5" s="194"/>
      <c r="F5" s="194"/>
      <c r="G5" s="194"/>
      <c r="H5" s="163" t="s">
        <v>220</v>
      </c>
      <c r="I5" s="141" t="s">
        <v>219</v>
      </c>
      <c r="J5" s="194"/>
      <c r="K5" s="194"/>
      <c r="L5" s="194"/>
      <c r="M5" s="194"/>
      <c r="N5" s="196"/>
      <c r="O5" s="78" t="s">
        <v>166</v>
      </c>
      <c r="P5" s="74" t="s">
        <v>94</v>
      </c>
      <c r="Q5" s="194"/>
      <c r="R5" s="74" t="s">
        <v>182</v>
      </c>
      <c r="S5" s="164" t="s">
        <v>107</v>
      </c>
      <c r="T5" s="196"/>
      <c r="U5" s="78" t="s">
        <v>175</v>
      </c>
      <c r="V5" s="196"/>
      <c r="W5" s="74" t="s">
        <v>156</v>
      </c>
      <c r="X5" s="196"/>
      <c r="Y5" s="199"/>
      <c r="Z5" s="204"/>
      <c r="AB5" s="183"/>
      <c r="AC5" s="183"/>
      <c r="AD5" s="183"/>
      <c r="AE5" s="7" t="s">
        <v>26</v>
      </c>
      <c r="AF5" s="7" t="s">
        <v>27</v>
      </c>
      <c r="AG5" s="7" t="s">
        <v>68</v>
      </c>
      <c r="AH5" s="104" t="s">
        <v>59</v>
      </c>
      <c r="AI5" s="104" t="s">
        <v>172</v>
      </c>
      <c r="AJ5" s="105" t="s">
        <v>69</v>
      </c>
      <c r="AK5" s="156"/>
      <c r="AL5" s="183"/>
      <c r="AM5" s="183"/>
      <c r="AN5" s="183"/>
      <c r="AO5" s="183"/>
      <c r="AP5" s="183"/>
      <c r="AQ5" s="183"/>
      <c r="AR5" s="183"/>
      <c r="AS5" s="183"/>
      <c r="AT5" s="183"/>
      <c r="AV5" s="189"/>
      <c r="AW5" s="189"/>
      <c r="AX5" s="177"/>
      <c r="AY5" s="178"/>
      <c r="AZ5" s="190"/>
      <c r="BA5" s="191"/>
      <c r="BB5" s="191"/>
      <c r="BC5" s="192"/>
      <c r="BD5" s="182"/>
      <c r="BE5" s="182"/>
      <c r="BF5" s="177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78"/>
      <c r="BS5" s="189"/>
      <c r="BT5" s="21"/>
      <c r="BU5" s="182"/>
      <c r="BV5" s="184"/>
      <c r="BW5" s="177"/>
      <c r="BX5" s="178"/>
      <c r="BY5" s="177"/>
      <c r="BZ5" s="180"/>
      <c r="CA5" s="180"/>
      <c r="CB5" s="178"/>
      <c r="CC5" s="177"/>
      <c r="CD5" s="180"/>
      <c r="CE5" s="180"/>
      <c r="CF5" s="180"/>
      <c r="CG5" s="180"/>
      <c r="CH5" s="180"/>
      <c r="CI5" s="180"/>
      <c r="CJ5" s="180"/>
      <c r="CK5" s="180"/>
      <c r="CL5" s="180"/>
      <c r="CM5" s="178"/>
      <c r="CN5" s="182"/>
    </row>
    <row r="6" spans="1:92" ht="24.75" customHeight="1">
      <c r="A6" s="13" t="s">
        <v>9</v>
      </c>
      <c r="B6" s="30" t="s">
        <v>13</v>
      </c>
      <c r="C6" s="28">
        <v>28</v>
      </c>
      <c r="D6" s="28">
        <v>15</v>
      </c>
      <c r="E6" s="28">
        <v>28</v>
      </c>
      <c r="F6" s="28">
        <v>24</v>
      </c>
      <c r="G6" s="28">
        <v>12</v>
      </c>
      <c r="H6" s="28">
        <v>11</v>
      </c>
      <c r="I6" s="28">
        <v>12</v>
      </c>
      <c r="J6" s="28">
        <v>5</v>
      </c>
      <c r="K6" s="28">
        <v>6</v>
      </c>
      <c r="L6" s="28">
        <v>36</v>
      </c>
      <c r="M6" s="28">
        <v>30</v>
      </c>
      <c r="N6" s="28">
        <v>24</v>
      </c>
      <c r="O6" s="28">
        <v>6</v>
      </c>
      <c r="P6" s="28">
        <v>16</v>
      </c>
      <c r="Q6" s="28">
        <v>26</v>
      </c>
      <c r="R6" s="28">
        <v>18</v>
      </c>
      <c r="S6" s="28">
        <v>21</v>
      </c>
      <c r="T6" s="28">
        <v>20</v>
      </c>
      <c r="U6" s="28">
        <v>20</v>
      </c>
      <c r="V6" s="28">
        <v>6</v>
      </c>
      <c r="W6" s="165">
        <v>14</v>
      </c>
      <c r="X6" s="166">
        <f>SUM(C6:W6)</f>
        <v>378</v>
      </c>
      <c r="Y6" s="28"/>
      <c r="Z6" s="165">
        <v>4</v>
      </c>
      <c r="AB6" s="12">
        <v>1</v>
      </c>
      <c r="AC6" s="8" t="s">
        <v>176</v>
      </c>
      <c r="AD6" s="16">
        <v>6</v>
      </c>
      <c r="AE6" s="16">
        <v>4</v>
      </c>
      <c r="AF6" s="16">
        <v>59</v>
      </c>
      <c r="AG6" s="28">
        <v>56</v>
      </c>
      <c r="AH6" s="16">
        <v>1</v>
      </c>
      <c r="AI6" s="16"/>
      <c r="AJ6" s="17">
        <f aca="true" t="shared" si="0" ref="AJ6:AJ11">SUM(AG6:AI6)</f>
        <v>57</v>
      </c>
      <c r="AK6" s="171">
        <f aca="true" t="shared" si="1" ref="AK6:AK11">((SUM(AE6:AF6))-(SUM(AG6:AI6)))</f>
        <v>6</v>
      </c>
      <c r="AL6" s="112">
        <v>123</v>
      </c>
      <c r="AM6" s="112">
        <v>7</v>
      </c>
      <c r="AN6" s="172">
        <f aca="true" t="shared" si="2" ref="AN6:AN20">AM6/AJ6</f>
        <v>0.12280701754385964</v>
      </c>
      <c r="AO6" s="117">
        <f>AL6/AD21</f>
        <v>3.967741935483871</v>
      </c>
      <c r="AP6" s="117">
        <f>(AL6/(AD6*AD21))*100</f>
        <v>66.12903225806451</v>
      </c>
      <c r="AQ6" s="117">
        <f aca="true" t="shared" si="3" ref="AQ6:AQ11">AJ6/AD6</f>
        <v>9.5</v>
      </c>
      <c r="AR6" s="117">
        <f>((AD6*AD21)-AL6)/AJ6</f>
        <v>1.105263157894737</v>
      </c>
      <c r="AS6" s="117">
        <f>((AH6+AI6)/AJ18)*1000</f>
        <v>0.7955449482895784</v>
      </c>
      <c r="AT6" s="117">
        <f>(AI6/AJ18)*1000</f>
        <v>0</v>
      </c>
      <c r="AV6" s="189"/>
      <c r="AW6" s="189"/>
      <c r="AX6" s="7" t="s">
        <v>26</v>
      </c>
      <c r="AY6" s="7" t="s">
        <v>27</v>
      </c>
      <c r="AZ6" s="7" t="s">
        <v>68</v>
      </c>
      <c r="BA6" s="7" t="s">
        <v>75</v>
      </c>
      <c r="BB6" s="10" t="s">
        <v>74</v>
      </c>
      <c r="BC6" s="27" t="s">
        <v>73</v>
      </c>
      <c r="BD6" s="183"/>
      <c r="BE6" s="183"/>
      <c r="BF6" s="92" t="s">
        <v>230</v>
      </c>
      <c r="BG6" s="92" t="s">
        <v>225</v>
      </c>
      <c r="BH6" s="92" t="s">
        <v>218</v>
      </c>
      <c r="BI6" s="92" t="s">
        <v>157</v>
      </c>
      <c r="BJ6" s="92" t="s">
        <v>139</v>
      </c>
      <c r="BK6" s="92" t="s">
        <v>177</v>
      </c>
      <c r="BL6" s="93" t="s">
        <v>176</v>
      </c>
      <c r="BM6" s="100" t="s">
        <v>161</v>
      </c>
      <c r="BN6" s="93" t="s">
        <v>30</v>
      </c>
      <c r="BO6" s="92" t="s">
        <v>31</v>
      </c>
      <c r="BP6" s="92" t="s">
        <v>32</v>
      </c>
      <c r="BQ6" s="92" t="s">
        <v>33</v>
      </c>
      <c r="BR6" s="7" t="s">
        <v>34</v>
      </c>
      <c r="BS6" s="189"/>
      <c r="BT6" s="21"/>
      <c r="BU6" s="183"/>
      <c r="BV6" s="184"/>
      <c r="BW6" s="7" t="s">
        <v>26</v>
      </c>
      <c r="BX6" s="7" t="s">
        <v>27</v>
      </c>
      <c r="BY6" s="7" t="s">
        <v>68</v>
      </c>
      <c r="BZ6" s="7" t="s">
        <v>75</v>
      </c>
      <c r="CA6" s="10" t="s">
        <v>74</v>
      </c>
      <c r="CB6" s="27" t="s">
        <v>73</v>
      </c>
      <c r="CC6" s="92" t="s">
        <v>194</v>
      </c>
      <c r="CD6" s="92" t="s">
        <v>225</v>
      </c>
      <c r="CE6" s="92" t="s">
        <v>218</v>
      </c>
      <c r="CF6" s="92" t="s">
        <v>157</v>
      </c>
      <c r="CG6" s="92" t="s">
        <v>139</v>
      </c>
      <c r="CH6" s="92" t="s">
        <v>177</v>
      </c>
      <c r="CI6" s="93" t="s">
        <v>176</v>
      </c>
      <c r="CJ6" s="100" t="s">
        <v>161</v>
      </c>
      <c r="CK6" s="93" t="s">
        <v>30</v>
      </c>
      <c r="CL6" s="92" t="s">
        <v>31</v>
      </c>
      <c r="CM6" s="92" t="s">
        <v>32</v>
      </c>
      <c r="CN6" s="183"/>
    </row>
    <row r="7" spans="1:92" ht="24.75" customHeight="1">
      <c r="A7" s="13" t="s">
        <v>10</v>
      </c>
      <c r="B7" s="30" t="s">
        <v>60</v>
      </c>
      <c r="C7" s="28"/>
      <c r="D7" s="28"/>
      <c r="E7" s="28"/>
      <c r="F7" s="28"/>
      <c r="G7" s="167"/>
      <c r="H7" s="167"/>
      <c r="I7" s="167"/>
      <c r="J7" s="167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166">
        <f aca="true" t="shared" si="4" ref="X7:X19">SUM(C7:W7)</f>
        <v>0</v>
      </c>
      <c r="Y7" s="167"/>
      <c r="Z7" s="167"/>
      <c r="AB7" s="12">
        <f aca="true" t="shared" si="5" ref="AB7:AB17">AB6+1</f>
        <v>2</v>
      </c>
      <c r="AC7" s="98" t="s">
        <v>161</v>
      </c>
      <c r="AD7" s="16">
        <v>27</v>
      </c>
      <c r="AE7" s="16">
        <v>4</v>
      </c>
      <c r="AF7" s="16">
        <v>58</v>
      </c>
      <c r="AG7" s="28">
        <v>53</v>
      </c>
      <c r="AH7" s="16"/>
      <c r="AI7" s="16"/>
      <c r="AJ7" s="17">
        <f t="shared" si="0"/>
        <v>53</v>
      </c>
      <c r="AK7" s="171">
        <f t="shared" si="1"/>
        <v>9</v>
      </c>
      <c r="AL7" s="116">
        <v>260</v>
      </c>
      <c r="AM7" s="24">
        <v>238</v>
      </c>
      <c r="AN7" s="172">
        <f t="shared" si="2"/>
        <v>4.490566037735849</v>
      </c>
      <c r="AO7" s="117">
        <f>AL7/AD21</f>
        <v>8.387096774193548</v>
      </c>
      <c r="AP7" s="117">
        <f>(AL7/(AD7*AD21))*100</f>
        <v>31.063321385902032</v>
      </c>
      <c r="AQ7" s="117">
        <f t="shared" si="3"/>
        <v>1.962962962962963</v>
      </c>
      <c r="AR7" s="117">
        <f>((AD7*AD21)-AL7)/AJ7</f>
        <v>10.88679245283019</v>
      </c>
      <c r="AS7" s="117">
        <f>((AH7+AI7)/AJ18)*1000</f>
        <v>0</v>
      </c>
      <c r="AT7" s="117">
        <f>(AI7/AJ18)*1000</f>
        <v>0</v>
      </c>
      <c r="AV7" s="12">
        <v>1</v>
      </c>
      <c r="AW7" s="11" t="s">
        <v>61</v>
      </c>
      <c r="AX7" s="16">
        <v>27</v>
      </c>
      <c r="AY7" s="16">
        <v>378</v>
      </c>
      <c r="AZ7" s="16">
        <v>320</v>
      </c>
      <c r="BA7" s="16">
        <v>11</v>
      </c>
      <c r="BB7" s="16">
        <v>12</v>
      </c>
      <c r="BC7" s="17">
        <f aca="true" t="shared" si="6" ref="BC7:BC24">SUM(AZ7:BB7)</f>
        <v>343</v>
      </c>
      <c r="BD7" s="17">
        <f aca="true" t="shared" si="7" ref="BD7:BD24">((SUM(AX7:AY7))-(SUM(AZ7:BB7)))</f>
        <v>62</v>
      </c>
      <c r="BE7" s="17">
        <f>BF7+BG7+BH7+BI7+BJ7+BK7+BL7+BM7+BN7+BO7+BP7</f>
        <v>762</v>
      </c>
      <c r="BF7" s="16">
        <v>37</v>
      </c>
      <c r="BG7" s="16"/>
      <c r="BH7" s="16">
        <v>109</v>
      </c>
      <c r="BI7" s="16"/>
      <c r="BJ7" s="16"/>
      <c r="BK7" s="16">
        <v>19</v>
      </c>
      <c r="BL7" s="35"/>
      <c r="BM7" s="46">
        <v>110</v>
      </c>
      <c r="BN7" s="46">
        <v>231</v>
      </c>
      <c r="BO7" s="16">
        <v>256</v>
      </c>
      <c r="BP7" s="16"/>
      <c r="BQ7" s="24"/>
      <c r="BR7" s="37">
        <f>BQ7/BC7</f>
        <v>0</v>
      </c>
      <c r="BS7" s="28"/>
      <c r="BT7" s="75"/>
      <c r="BU7" s="12">
        <v>1</v>
      </c>
      <c r="BV7" s="11" t="s">
        <v>61</v>
      </c>
      <c r="BW7" s="16">
        <v>27</v>
      </c>
      <c r="BX7" s="16">
        <v>378</v>
      </c>
      <c r="BY7" s="16">
        <v>320</v>
      </c>
      <c r="BZ7" s="16">
        <v>11</v>
      </c>
      <c r="CA7" s="16">
        <v>12</v>
      </c>
      <c r="CB7" s="17">
        <f>CC7+CD7+CE7+CF7+CG7+CH7+CI7+CJ7+CK7+CL7+CM7</f>
        <v>343</v>
      </c>
      <c r="CC7" s="16">
        <v>25</v>
      </c>
      <c r="CD7" s="16">
        <v>22</v>
      </c>
      <c r="CE7" s="16">
        <v>32</v>
      </c>
      <c r="CF7" s="16"/>
      <c r="CG7" s="16"/>
      <c r="CH7" s="16">
        <v>3</v>
      </c>
      <c r="CI7" s="28"/>
      <c r="CJ7" s="28">
        <v>24</v>
      </c>
      <c r="CK7" s="46">
        <v>67</v>
      </c>
      <c r="CL7" s="16">
        <v>68</v>
      </c>
      <c r="CM7" s="16">
        <v>102</v>
      </c>
      <c r="CN7" s="28"/>
    </row>
    <row r="8" spans="1:92" ht="24.75" customHeight="1">
      <c r="A8" s="13">
        <v>1</v>
      </c>
      <c r="B8" s="30" t="s">
        <v>14</v>
      </c>
      <c r="C8" s="28">
        <v>5</v>
      </c>
      <c r="D8" s="28">
        <v>9</v>
      </c>
      <c r="E8" s="28">
        <v>8</v>
      </c>
      <c r="F8" s="28">
        <v>8</v>
      </c>
      <c r="G8" s="28">
        <v>10</v>
      </c>
      <c r="H8" s="28">
        <v>4</v>
      </c>
      <c r="I8" s="28">
        <v>8</v>
      </c>
      <c r="J8" s="28">
        <v>2</v>
      </c>
      <c r="K8" s="28">
        <v>3</v>
      </c>
      <c r="L8" s="28">
        <v>17</v>
      </c>
      <c r="M8" s="28">
        <v>21</v>
      </c>
      <c r="N8" s="28">
        <v>9</v>
      </c>
      <c r="O8" s="28"/>
      <c r="P8" s="28">
        <v>8</v>
      </c>
      <c r="Q8" s="28">
        <v>15</v>
      </c>
      <c r="R8" s="28">
        <v>2</v>
      </c>
      <c r="S8" s="28">
        <v>5</v>
      </c>
      <c r="T8" s="28">
        <v>12</v>
      </c>
      <c r="U8" s="28">
        <v>7</v>
      </c>
      <c r="V8" s="28">
        <v>4</v>
      </c>
      <c r="W8" s="28">
        <v>3</v>
      </c>
      <c r="X8" s="166">
        <f t="shared" si="4"/>
        <v>160</v>
      </c>
      <c r="Y8" s="28">
        <v>4</v>
      </c>
      <c r="Z8" s="165"/>
      <c r="AB8" s="12">
        <f t="shared" si="5"/>
        <v>3</v>
      </c>
      <c r="AC8" s="8" t="s">
        <v>55</v>
      </c>
      <c r="AD8" s="16">
        <v>39</v>
      </c>
      <c r="AE8" s="16">
        <v>22</v>
      </c>
      <c r="AF8" s="16">
        <v>186</v>
      </c>
      <c r="AG8" s="28">
        <v>187</v>
      </c>
      <c r="AH8" s="16">
        <v>1</v>
      </c>
      <c r="AI8" s="16">
        <v>1</v>
      </c>
      <c r="AJ8" s="17">
        <f t="shared" si="0"/>
        <v>189</v>
      </c>
      <c r="AK8" s="171">
        <f t="shared" si="1"/>
        <v>19</v>
      </c>
      <c r="AL8" s="24">
        <v>730</v>
      </c>
      <c r="AM8" s="24">
        <v>762</v>
      </c>
      <c r="AN8" s="172">
        <f t="shared" si="2"/>
        <v>4.031746031746032</v>
      </c>
      <c r="AO8" s="117">
        <f>AL8/AD21</f>
        <v>23.548387096774192</v>
      </c>
      <c r="AP8" s="117">
        <f>(AL8/(AD8*AD21))*100</f>
        <v>60.380479735318445</v>
      </c>
      <c r="AQ8" s="117">
        <f t="shared" si="3"/>
        <v>4.846153846153846</v>
      </c>
      <c r="AR8" s="117">
        <f>((AD8*AD21)-AL8)/AJ8</f>
        <v>2.5343915343915344</v>
      </c>
      <c r="AS8" s="117">
        <f>((AH8+AI8)/AJ18)*1000</f>
        <v>1.591089896579157</v>
      </c>
      <c r="AT8" s="117">
        <f>(AI8/AJ18)*1000</f>
        <v>0.7955449482895784</v>
      </c>
      <c r="AV8" s="12">
        <f aca="true" t="shared" si="8" ref="AV8:AV24">AV7+1</f>
        <v>2</v>
      </c>
      <c r="AW8" s="11" t="s">
        <v>35</v>
      </c>
      <c r="AX8" s="16">
        <v>17</v>
      </c>
      <c r="AY8" s="16">
        <v>104</v>
      </c>
      <c r="AZ8" s="16">
        <v>108</v>
      </c>
      <c r="BA8" s="16">
        <v>1</v>
      </c>
      <c r="BB8" s="16"/>
      <c r="BC8" s="17">
        <f t="shared" si="6"/>
        <v>109</v>
      </c>
      <c r="BD8" s="17">
        <f t="shared" si="7"/>
        <v>12</v>
      </c>
      <c r="BE8" s="17">
        <f aca="true" t="shared" si="9" ref="BE8:BE26">BF8+BG8+BH8+BI8+BJ8+BK8+BL8+BM8+BN8+BO8+BP8</f>
        <v>169</v>
      </c>
      <c r="BF8" s="16">
        <v>52</v>
      </c>
      <c r="BG8" s="16"/>
      <c r="BH8" s="16">
        <v>7</v>
      </c>
      <c r="BI8" s="16"/>
      <c r="BJ8" s="16"/>
      <c r="BK8" s="16"/>
      <c r="BL8" s="35"/>
      <c r="BM8" s="46">
        <v>14</v>
      </c>
      <c r="BN8" s="46">
        <v>53</v>
      </c>
      <c r="BO8" s="16">
        <v>43</v>
      </c>
      <c r="BP8" s="16"/>
      <c r="BQ8" s="28"/>
      <c r="BR8" s="37">
        <f>BQ8/BC8</f>
        <v>0</v>
      </c>
      <c r="BS8" s="28"/>
      <c r="BT8" s="75"/>
      <c r="BU8" s="12">
        <f aca="true" t="shared" si="10" ref="BU8:BU24">BU7+1</f>
        <v>2</v>
      </c>
      <c r="BV8" s="11" t="s">
        <v>35</v>
      </c>
      <c r="BW8" s="16">
        <v>17</v>
      </c>
      <c r="BX8" s="16">
        <v>104</v>
      </c>
      <c r="BY8" s="16">
        <v>108</v>
      </c>
      <c r="BZ8" s="16">
        <v>1</v>
      </c>
      <c r="CA8" s="16"/>
      <c r="CB8" s="17">
        <f>CC8+CD8+CE8+CF8+CG8+CH8+CI8+CJ8+CK8+CL8+CM8</f>
        <v>109</v>
      </c>
      <c r="CC8" s="16">
        <v>2</v>
      </c>
      <c r="CD8" s="16"/>
      <c r="CE8" s="16"/>
      <c r="CF8" s="16"/>
      <c r="CG8" s="16"/>
      <c r="CH8" s="16"/>
      <c r="CI8" s="28"/>
      <c r="CJ8" s="28">
        <v>2</v>
      </c>
      <c r="CK8" s="46">
        <v>22</v>
      </c>
      <c r="CL8" s="16">
        <v>12</v>
      </c>
      <c r="CM8" s="16">
        <v>71</v>
      </c>
      <c r="CN8" s="28">
        <v>1</v>
      </c>
    </row>
    <row r="9" spans="1:92" ht="24.75" customHeight="1">
      <c r="A9" s="13">
        <f>A8+1</f>
        <v>2</v>
      </c>
      <c r="B9" s="30" t="s">
        <v>15</v>
      </c>
      <c r="C9" s="28">
        <v>99</v>
      </c>
      <c r="D9" s="28">
        <v>64</v>
      </c>
      <c r="E9" s="28">
        <v>132</v>
      </c>
      <c r="F9" s="28">
        <v>65</v>
      </c>
      <c r="G9" s="28">
        <v>27</v>
      </c>
      <c r="H9" s="28">
        <v>28</v>
      </c>
      <c r="I9" s="28">
        <v>21</v>
      </c>
      <c r="J9" s="28">
        <v>15</v>
      </c>
      <c r="K9" s="28">
        <v>7</v>
      </c>
      <c r="L9" s="28">
        <v>204</v>
      </c>
      <c r="M9" s="28">
        <v>148</v>
      </c>
      <c r="N9" s="28">
        <v>80</v>
      </c>
      <c r="O9" s="28">
        <v>5</v>
      </c>
      <c r="P9" s="28">
        <v>23</v>
      </c>
      <c r="Q9" s="28">
        <v>93</v>
      </c>
      <c r="R9" s="28">
        <v>2</v>
      </c>
      <c r="S9" s="28">
        <v>50</v>
      </c>
      <c r="T9" s="28">
        <v>77</v>
      </c>
      <c r="U9" s="28">
        <v>76</v>
      </c>
      <c r="V9" s="28">
        <v>44</v>
      </c>
      <c r="W9" s="28">
        <v>12</v>
      </c>
      <c r="X9" s="166">
        <f t="shared" si="4"/>
        <v>1272</v>
      </c>
      <c r="Y9" s="28">
        <v>70</v>
      </c>
      <c r="Z9" s="165"/>
      <c r="AB9" s="12">
        <f t="shared" si="5"/>
        <v>4</v>
      </c>
      <c r="AC9" s="8" t="s">
        <v>56</v>
      </c>
      <c r="AD9" s="16">
        <v>50</v>
      </c>
      <c r="AE9" s="16">
        <v>30</v>
      </c>
      <c r="AF9" s="16">
        <v>197</v>
      </c>
      <c r="AG9" s="28">
        <v>206</v>
      </c>
      <c r="AH9" s="16">
        <v>1</v>
      </c>
      <c r="AI9" s="16">
        <v>2</v>
      </c>
      <c r="AJ9" s="17">
        <f t="shared" si="0"/>
        <v>209</v>
      </c>
      <c r="AK9" s="171">
        <f t="shared" si="1"/>
        <v>18</v>
      </c>
      <c r="AL9" s="24">
        <v>770</v>
      </c>
      <c r="AM9" s="24">
        <v>860</v>
      </c>
      <c r="AN9" s="172">
        <f t="shared" si="2"/>
        <v>4.114832535885167</v>
      </c>
      <c r="AO9" s="117">
        <f>AL9/AD21</f>
        <v>24.838709677419356</v>
      </c>
      <c r="AP9" s="117">
        <f>(AL9/(AD9*AD21))*100</f>
        <v>49.67741935483871</v>
      </c>
      <c r="AQ9" s="117">
        <f t="shared" si="3"/>
        <v>4.18</v>
      </c>
      <c r="AR9" s="117">
        <f>((AD9*AD21)-AL9)/AJ9</f>
        <v>3.7320574162679425</v>
      </c>
      <c r="AS9" s="117">
        <f>((AH9+AI9)/AJ18)*1000</f>
        <v>2.3866348448687353</v>
      </c>
      <c r="AT9" s="117">
        <f>(AI9/AJ18)*1000</f>
        <v>1.591089896579157</v>
      </c>
      <c r="AV9" s="12">
        <f t="shared" si="8"/>
        <v>3</v>
      </c>
      <c r="AW9" s="11" t="s">
        <v>36</v>
      </c>
      <c r="AX9" s="16">
        <v>19</v>
      </c>
      <c r="AY9" s="16">
        <v>156</v>
      </c>
      <c r="AZ9" s="16">
        <v>154</v>
      </c>
      <c r="BA9" s="28"/>
      <c r="BB9" s="28">
        <v>1</v>
      </c>
      <c r="BC9" s="17">
        <f t="shared" si="6"/>
        <v>155</v>
      </c>
      <c r="BD9" s="17">
        <f>((SUM(AX9:AY9))-(SUM(AZ9:BB9)))</f>
        <v>20</v>
      </c>
      <c r="BE9" s="17">
        <f t="shared" si="9"/>
        <v>258</v>
      </c>
      <c r="BF9" s="28"/>
      <c r="BG9" s="28"/>
      <c r="BH9" s="28">
        <v>11</v>
      </c>
      <c r="BI9" s="28">
        <v>103</v>
      </c>
      <c r="BJ9" s="28">
        <v>120</v>
      </c>
      <c r="BK9" s="28"/>
      <c r="BL9" s="35"/>
      <c r="BM9" s="46">
        <v>3</v>
      </c>
      <c r="BN9" s="46">
        <v>10</v>
      </c>
      <c r="BO9" s="16">
        <v>11</v>
      </c>
      <c r="BP9" s="16"/>
      <c r="BQ9" s="24"/>
      <c r="BR9" s="37">
        <f>BQ9/BC9</f>
        <v>0</v>
      </c>
      <c r="BS9" s="28"/>
      <c r="BT9" s="75"/>
      <c r="BU9" s="12">
        <f t="shared" si="10"/>
        <v>3</v>
      </c>
      <c r="BV9" s="11" t="s">
        <v>36</v>
      </c>
      <c r="BW9" s="16">
        <v>19</v>
      </c>
      <c r="BX9" s="16">
        <v>156</v>
      </c>
      <c r="BY9" s="16">
        <v>154</v>
      </c>
      <c r="BZ9" s="28"/>
      <c r="CA9" s="28">
        <v>1</v>
      </c>
      <c r="CB9" s="17">
        <f>CC9+CD9+CE9+CF9+CG9+CH9+CI9+CJ9+CK9+CL9+CM9</f>
        <v>155</v>
      </c>
      <c r="CC9" s="28"/>
      <c r="CD9" s="28"/>
      <c r="CE9" s="28"/>
      <c r="CF9" s="28">
        <v>20</v>
      </c>
      <c r="CG9" s="28">
        <v>10</v>
      </c>
      <c r="CH9" s="28"/>
      <c r="CI9" s="28"/>
      <c r="CJ9" s="28">
        <v>3</v>
      </c>
      <c r="CK9" s="28"/>
      <c r="CL9" s="28">
        <v>2</v>
      </c>
      <c r="CM9" s="28">
        <v>120</v>
      </c>
      <c r="CN9" s="28"/>
    </row>
    <row r="10" spans="1:92" ht="24.75" customHeight="1">
      <c r="A10" s="13">
        <f aca="true" t="shared" si="11" ref="A10:A27">A9+1</f>
        <v>3</v>
      </c>
      <c r="B10" s="30" t="s">
        <v>16</v>
      </c>
      <c r="C10" s="28">
        <v>4</v>
      </c>
      <c r="D10" s="28">
        <v>17</v>
      </c>
      <c r="E10" s="28">
        <v>12</v>
      </c>
      <c r="F10" s="28">
        <v>5</v>
      </c>
      <c r="G10" s="28">
        <v>11</v>
      </c>
      <c r="H10" s="28">
        <v>9</v>
      </c>
      <c r="I10" s="28">
        <v>10</v>
      </c>
      <c r="J10" s="28">
        <v>6</v>
      </c>
      <c r="K10" s="28">
        <v>4</v>
      </c>
      <c r="L10" s="28">
        <v>20</v>
      </c>
      <c r="M10" s="28">
        <v>44</v>
      </c>
      <c r="N10" s="28">
        <v>18</v>
      </c>
      <c r="O10" s="28"/>
      <c r="P10" s="28">
        <v>1</v>
      </c>
      <c r="Q10" s="28">
        <v>16</v>
      </c>
      <c r="R10" s="28">
        <v>2</v>
      </c>
      <c r="S10" s="28">
        <v>11</v>
      </c>
      <c r="T10" s="28">
        <v>8</v>
      </c>
      <c r="U10" s="28">
        <v>7</v>
      </c>
      <c r="V10" s="28">
        <v>15</v>
      </c>
      <c r="W10" s="28">
        <v>29</v>
      </c>
      <c r="X10" s="166">
        <f t="shared" si="4"/>
        <v>249</v>
      </c>
      <c r="Y10" s="28">
        <v>1</v>
      </c>
      <c r="Z10" s="165"/>
      <c r="AB10" s="12">
        <f t="shared" si="5"/>
        <v>5</v>
      </c>
      <c r="AC10" s="8" t="s">
        <v>57</v>
      </c>
      <c r="AD10" s="16">
        <v>178</v>
      </c>
      <c r="AE10" s="16">
        <v>68</v>
      </c>
      <c r="AF10" s="16">
        <v>589</v>
      </c>
      <c r="AG10" s="28">
        <v>557</v>
      </c>
      <c r="AH10" s="16">
        <v>4</v>
      </c>
      <c r="AI10" s="16">
        <v>6</v>
      </c>
      <c r="AJ10" s="17">
        <f t="shared" si="0"/>
        <v>567</v>
      </c>
      <c r="AK10" s="171">
        <f t="shared" si="1"/>
        <v>90</v>
      </c>
      <c r="AL10" s="24">
        <v>2662</v>
      </c>
      <c r="AM10" s="24">
        <v>2704</v>
      </c>
      <c r="AN10" s="172">
        <f t="shared" si="2"/>
        <v>4.768959435626102</v>
      </c>
      <c r="AO10" s="117">
        <f>AL10/AD21</f>
        <v>85.87096774193549</v>
      </c>
      <c r="AP10" s="117">
        <f>(AL10/(AD10*AD21))*100</f>
        <v>48.24211670895252</v>
      </c>
      <c r="AQ10" s="117">
        <f t="shared" si="3"/>
        <v>3.1853932584269664</v>
      </c>
      <c r="AR10" s="117">
        <f>((AD10*AD21)-AL10)/AJ10</f>
        <v>5.037037037037037</v>
      </c>
      <c r="AS10" s="117">
        <f>((AH10+AI10)/AJ18)*1000</f>
        <v>7.955449482895784</v>
      </c>
      <c r="AT10" s="117">
        <f>(AI10/AJ18)*1000</f>
        <v>4.773269689737471</v>
      </c>
      <c r="AV10" s="12">
        <f t="shared" si="8"/>
        <v>4</v>
      </c>
      <c r="AW10" s="11" t="s">
        <v>37</v>
      </c>
      <c r="AX10" s="16">
        <v>15</v>
      </c>
      <c r="AY10" s="16">
        <v>99</v>
      </c>
      <c r="AZ10" s="16">
        <v>106</v>
      </c>
      <c r="BA10" s="16"/>
      <c r="BB10" s="16">
        <v>1</v>
      </c>
      <c r="BC10" s="17">
        <f t="shared" si="6"/>
        <v>107</v>
      </c>
      <c r="BD10" s="17">
        <f t="shared" si="7"/>
        <v>7</v>
      </c>
      <c r="BE10" s="17">
        <f t="shared" si="9"/>
        <v>14</v>
      </c>
      <c r="BF10" s="16">
        <v>8</v>
      </c>
      <c r="BG10" s="16"/>
      <c r="BH10" s="16"/>
      <c r="BI10" s="16"/>
      <c r="BJ10" s="16"/>
      <c r="BK10" s="16"/>
      <c r="BL10" s="35"/>
      <c r="BM10" s="46"/>
      <c r="BN10" s="46"/>
      <c r="BO10" s="16">
        <v>6</v>
      </c>
      <c r="BP10" s="16"/>
      <c r="BQ10" s="24"/>
      <c r="BR10" s="37">
        <f aca="true" t="shared" si="12" ref="BR10:BR23">BQ9/BC10</f>
        <v>0</v>
      </c>
      <c r="BS10" s="28"/>
      <c r="BT10" s="75"/>
      <c r="BU10" s="12">
        <f t="shared" si="10"/>
        <v>4</v>
      </c>
      <c r="BV10" s="11" t="s">
        <v>37</v>
      </c>
      <c r="BW10" s="16">
        <v>15</v>
      </c>
      <c r="BX10" s="16">
        <v>99</v>
      </c>
      <c r="BY10" s="16">
        <v>106</v>
      </c>
      <c r="BZ10" s="16"/>
      <c r="CA10" s="16">
        <v>1</v>
      </c>
      <c r="CB10" s="17">
        <f>CC10+CD10+CE10+CF10+CG10+CH10+CI10+CJ10+CK10+CL10+CM10</f>
        <v>107</v>
      </c>
      <c r="CC10" s="16">
        <v>1</v>
      </c>
      <c r="CD10" s="16"/>
      <c r="CE10" s="16"/>
      <c r="CF10" s="16"/>
      <c r="CG10" s="16"/>
      <c r="CH10" s="16"/>
      <c r="CI10" s="28"/>
      <c r="CJ10" s="28"/>
      <c r="CK10" s="46">
        <v>1</v>
      </c>
      <c r="CL10" s="16">
        <v>12</v>
      </c>
      <c r="CM10" s="16">
        <v>93</v>
      </c>
      <c r="CN10" s="28"/>
    </row>
    <row r="11" spans="1:92" ht="34.5" customHeight="1">
      <c r="A11" s="13">
        <f t="shared" si="11"/>
        <v>4</v>
      </c>
      <c r="B11" s="30" t="s">
        <v>108</v>
      </c>
      <c r="C11" s="166">
        <f aca="true" t="shared" si="13" ref="C11:T11">SUM(C8:C10)</f>
        <v>108</v>
      </c>
      <c r="D11" s="166">
        <f t="shared" si="13"/>
        <v>90</v>
      </c>
      <c r="E11" s="166">
        <f t="shared" si="13"/>
        <v>152</v>
      </c>
      <c r="F11" s="166">
        <f t="shared" si="13"/>
        <v>78</v>
      </c>
      <c r="G11" s="166">
        <f t="shared" si="13"/>
        <v>48</v>
      </c>
      <c r="H11" s="166">
        <f t="shared" si="13"/>
        <v>41</v>
      </c>
      <c r="I11" s="166">
        <f t="shared" si="13"/>
        <v>39</v>
      </c>
      <c r="J11" s="166">
        <f t="shared" si="13"/>
        <v>23</v>
      </c>
      <c r="K11" s="166">
        <f t="shared" si="13"/>
        <v>14</v>
      </c>
      <c r="L11" s="166">
        <f t="shared" si="13"/>
        <v>241</v>
      </c>
      <c r="M11" s="166">
        <f t="shared" si="13"/>
        <v>213</v>
      </c>
      <c r="N11" s="166">
        <f t="shared" si="13"/>
        <v>107</v>
      </c>
      <c r="O11" s="166">
        <f t="shared" si="13"/>
        <v>5</v>
      </c>
      <c r="P11" s="166">
        <f t="shared" si="13"/>
        <v>32</v>
      </c>
      <c r="Q11" s="166">
        <f t="shared" si="13"/>
        <v>124</v>
      </c>
      <c r="R11" s="166">
        <f t="shared" si="13"/>
        <v>6</v>
      </c>
      <c r="S11" s="166">
        <f>SUM(S8:S10)</f>
        <v>66</v>
      </c>
      <c r="T11" s="166">
        <f t="shared" si="13"/>
        <v>97</v>
      </c>
      <c r="U11" s="166">
        <f aca="true" t="shared" si="14" ref="U11:Z11">SUM(U8:U10)</f>
        <v>90</v>
      </c>
      <c r="V11" s="166">
        <f t="shared" si="14"/>
        <v>63</v>
      </c>
      <c r="W11" s="166">
        <f t="shared" si="14"/>
        <v>44</v>
      </c>
      <c r="X11" s="166">
        <f t="shared" si="4"/>
        <v>1681</v>
      </c>
      <c r="Y11" s="166">
        <f t="shared" si="14"/>
        <v>75</v>
      </c>
      <c r="Z11" s="166">
        <f t="shared" si="14"/>
        <v>0</v>
      </c>
      <c r="AB11" s="12">
        <f t="shared" si="5"/>
        <v>6</v>
      </c>
      <c r="AC11" s="8" t="s">
        <v>194</v>
      </c>
      <c r="AD11" s="16">
        <v>11</v>
      </c>
      <c r="AE11" s="16">
        <v>10</v>
      </c>
      <c r="AF11" s="16">
        <v>38</v>
      </c>
      <c r="AG11" s="28">
        <v>23</v>
      </c>
      <c r="AH11" s="16">
        <v>4</v>
      </c>
      <c r="AI11" s="16">
        <v>13</v>
      </c>
      <c r="AJ11" s="17">
        <f t="shared" si="0"/>
        <v>40</v>
      </c>
      <c r="AK11" s="171">
        <f t="shared" si="1"/>
        <v>8</v>
      </c>
      <c r="AL11" s="24">
        <v>211</v>
      </c>
      <c r="AM11" s="24">
        <v>119</v>
      </c>
      <c r="AN11" s="172">
        <f t="shared" si="2"/>
        <v>2.975</v>
      </c>
      <c r="AO11" s="117">
        <f>AL11/AD21</f>
        <v>6.806451612903226</v>
      </c>
      <c r="AP11" s="117">
        <f>(AL11/(AD11*AD21))*100</f>
        <v>61.87683284457478</v>
      </c>
      <c r="AQ11" s="117">
        <f t="shared" si="3"/>
        <v>3.6363636363636362</v>
      </c>
      <c r="AR11" s="117">
        <f>((AD11*AD21)-AL11)/AJ11</f>
        <v>3.25</v>
      </c>
      <c r="AS11" s="117">
        <f>((AH11+AI11)/AJ18)*1000</f>
        <v>13.524264120922831</v>
      </c>
      <c r="AT11" s="117">
        <f>(AI11/AJ18)*1000</f>
        <v>10.342084327764518</v>
      </c>
      <c r="AV11" s="12">
        <f t="shared" si="8"/>
        <v>5</v>
      </c>
      <c r="AW11" s="11" t="s">
        <v>64</v>
      </c>
      <c r="AX11" s="16">
        <v>3</v>
      </c>
      <c r="AY11" s="16">
        <v>1</v>
      </c>
      <c r="AZ11" s="16">
        <v>1</v>
      </c>
      <c r="BA11" s="16"/>
      <c r="BB11" s="16"/>
      <c r="BC11" s="17">
        <f t="shared" si="6"/>
        <v>1</v>
      </c>
      <c r="BD11" s="17">
        <f t="shared" si="7"/>
        <v>3</v>
      </c>
      <c r="BE11" s="17">
        <f t="shared" si="9"/>
        <v>3</v>
      </c>
      <c r="BF11" s="16"/>
      <c r="BG11" s="16"/>
      <c r="BH11" s="16"/>
      <c r="BI11" s="16"/>
      <c r="BJ11" s="16"/>
      <c r="BK11" s="16">
        <v>1</v>
      </c>
      <c r="BL11" s="35"/>
      <c r="BM11" s="46"/>
      <c r="BN11" s="46">
        <v>2</v>
      </c>
      <c r="BO11" s="16"/>
      <c r="BP11" s="16"/>
      <c r="BQ11" s="24"/>
      <c r="BR11" s="37">
        <f t="shared" si="12"/>
        <v>0</v>
      </c>
      <c r="BS11" s="28"/>
      <c r="BT11" s="75"/>
      <c r="BU11" s="12">
        <f t="shared" si="10"/>
        <v>5</v>
      </c>
      <c r="BV11" s="11" t="s">
        <v>64</v>
      </c>
      <c r="BW11" s="16">
        <v>3</v>
      </c>
      <c r="BX11" s="16">
        <v>1</v>
      </c>
      <c r="BY11" s="16">
        <v>1</v>
      </c>
      <c r="BZ11" s="16"/>
      <c r="CA11" s="16"/>
      <c r="CB11" s="17">
        <f aca="true" t="shared" si="15" ref="CB11:CB21">CC11+CD11+CE11+CF11+CG11+CH11+CI11+CJ10+CK11+CL11+CM11</f>
        <v>1</v>
      </c>
      <c r="CC11" s="16"/>
      <c r="CD11" s="16"/>
      <c r="CE11" s="16"/>
      <c r="CF11" s="16"/>
      <c r="CG11" s="16"/>
      <c r="CH11" s="16">
        <v>1</v>
      </c>
      <c r="CI11" s="28"/>
      <c r="CJ11" s="28"/>
      <c r="CK11" s="46"/>
      <c r="CL11" s="16"/>
      <c r="CM11" s="16"/>
      <c r="CN11" s="28"/>
    </row>
    <row r="12" spans="1:92" ht="24.75" customHeight="1">
      <c r="A12" s="13">
        <f t="shared" si="11"/>
        <v>5</v>
      </c>
      <c r="B12" s="30" t="s">
        <v>17</v>
      </c>
      <c r="C12" s="168">
        <v>8</v>
      </c>
      <c r="D12" s="168">
        <v>6</v>
      </c>
      <c r="E12" s="168">
        <v>9</v>
      </c>
      <c r="F12" s="168">
        <v>9</v>
      </c>
      <c r="G12" s="168">
        <v>22</v>
      </c>
      <c r="H12" s="168">
        <v>24</v>
      </c>
      <c r="I12" s="168">
        <v>20</v>
      </c>
      <c r="J12" s="168">
        <v>19</v>
      </c>
      <c r="K12" s="168">
        <v>9</v>
      </c>
      <c r="L12" s="168">
        <v>22</v>
      </c>
      <c r="M12" s="168">
        <v>11</v>
      </c>
      <c r="N12" s="168">
        <v>5</v>
      </c>
      <c r="O12" s="168"/>
      <c r="P12" s="168"/>
      <c r="Q12" s="28">
        <v>10</v>
      </c>
      <c r="R12" s="28">
        <v>2</v>
      </c>
      <c r="S12" s="28">
        <v>2</v>
      </c>
      <c r="T12" s="28">
        <v>8</v>
      </c>
      <c r="U12" s="168">
        <v>5</v>
      </c>
      <c r="V12" s="168">
        <v>53</v>
      </c>
      <c r="W12" s="168">
        <v>5</v>
      </c>
      <c r="X12" s="166">
        <f t="shared" si="4"/>
        <v>249</v>
      </c>
      <c r="Y12" s="168">
        <v>20</v>
      </c>
      <c r="Z12" s="165"/>
      <c r="AB12" s="12">
        <f t="shared" si="5"/>
        <v>7</v>
      </c>
      <c r="AC12" s="150" t="s">
        <v>223</v>
      </c>
      <c r="AD12" s="112">
        <v>9</v>
      </c>
      <c r="AE12" s="28">
        <v>4</v>
      </c>
      <c r="AF12" s="28">
        <v>37</v>
      </c>
      <c r="AG12" s="28">
        <v>27</v>
      </c>
      <c r="AH12" s="28">
        <v>4</v>
      </c>
      <c r="AI12" s="112">
        <v>5</v>
      </c>
      <c r="AJ12" s="17">
        <f aca="true" t="shared" si="16" ref="AJ12:AJ17">SUM(AG12:AI12)</f>
        <v>36</v>
      </c>
      <c r="AK12" s="171">
        <f aca="true" t="shared" si="17" ref="AK12:AK17">((SUM(AE12:AF12))-(SUM(AG12:AI12)))</f>
        <v>5</v>
      </c>
      <c r="AL12" s="28">
        <v>106</v>
      </c>
      <c r="AM12" s="28">
        <v>26</v>
      </c>
      <c r="AN12" s="172">
        <f t="shared" si="2"/>
        <v>0.7222222222222222</v>
      </c>
      <c r="AO12" s="117">
        <f>AL12/AD21</f>
        <v>3.4193548387096775</v>
      </c>
      <c r="AP12" s="117">
        <f>(AL12/(AD12*AD21))*100</f>
        <v>37.992831541218635</v>
      </c>
      <c r="AQ12" s="117">
        <f aca="true" t="shared" si="18" ref="AQ12:AQ20">AJ12/AD12</f>
        <v>4</v>
      </c>
      <c r="AR12" s="117">
        <f>((AD12*AD21)-AL12)/AJ12</f>
        <v>4.805555555555555</v>
      </c>
      <c r="AS12" s="117">
        <f>((AH12+AI12)/AJ18)*1000</f>
        <v>7.159904534606206</v>
      </c>
      <c r="AT12" s="117">
        <f>(AI12/AJ18)*1000</f>
        <v>3.977724741447892</v>
      </c>
      <c r="AV12" s="12">
        <f t="shared" si="8"/>
        <v>6</v>
      </c>
      <c r="AW12" s="11" t="s">
        <v>38</v>
      </c>
      <c r="AX12" s="16">
        <v>4</v>
      </c>
      <c r="AY12" s="16">
        <v>40</v>
      </c>
      <c r="AZ12" s="16">
        <v>32</v>
      </c>
      <c r="BA12" s="16"/>
      <c r="BB12" s="16">
        <v>2</v>
      </c>
      <c r="BC12" s="17">
        <f t="shared" si="6"/>
        <v>34</v>
      </c>
      <c r="BD12" s="17">
        <f t="shared" si="7"/>
        <v>10</v>
      </c>
      <c r="BE12" s="17">
        <f t="shared" si="9"/>
        <v>163</v>
      </c>
      <c r="BF12" s="16">
        <v>26</v>
      </c>
      <c r="BG12" s="16"/>
      <c r="BH12" s="16">
        <v>16</v>
      </c>
      <c r="BI12" s="16"/>
      <c r="BJ12" s="16"/>
      <c r="BK12" s="16"/>
      <c r="BL12" s="35"/>
      <c r="BM12" s="46">
        <v>56</v>
      </c>
      <c r="BN12" s="46">
        <v>27</v>
      </c>
      <c r="BO12" s="16">
        <v>38</v>
      </c>
      <c r="BP12" s="16"/>
      <c r="BQ12" s="24"/>
      <c r="BR12" s="37">
        <f t="shared" si="12"/>
        <v>0</v>
      </c>
      <c r="BS12" s="28"/>
      <c r="BT12" s="75"/>
      <c r="BU12" s="12">
        <f t="shared" si="10"/>
        <v>6</v>
      </c>
      <c r="BV12" s="11" t="s">
        <v>38</v>
      </c>
      <c r="BW12" s="16">
        <v>4</v>
      </c>
      <c r="BX12" s="16">
        <v>40</v>
      </c>
      <c r="BY12" s="16">
        <v>32</v>
      </c>
      <c r="BZ12" s="16"/>
      <c r="CA12" s="16">
        <v>2</v>
      </c>
      <c r="CB12" s="17">
        <f t="shared" si="15"/>
        <v>28</v>
      </c>
      <c r="CC12" s="16">
        <v>1</v>
      </c>
      <c r="CD12" s="16"/>
      <c r="CE12" s="16"/>
      <c r="CF12" s="16"/>
      <c r="CG12" s="16"/>
      <c r="CH12" s="16"/>
      <c r="CI12" s="28"/>
      <c r="CJ12" s="28">
        <v>6</v>
      </c>
      <c r="CK12" s="46">
        <v>4</v>
      </c>
      <c r="CL12" s="16">
        <v>6</v>
      </c>
      <c r="CM12" s="16">
        <v>17</v>
      </c>
      <c r="CN12" s="28"/>
    </row>
    <row r="13" spans="1:92" ht="24.75" customHeight="1">
      <c r="A13" s="13">
        <f t="shared" si="11"/>
        <v>6</v>
      </c>
      <c r="B13" s="30" t="s">
        <v>70</v>
      </c>
      <c r="C13" s="168"/>
      <c r="D13" s="168">
        <v>1</v>
      </c>
      <c r="E13" s="168"/>
      <c r="F13" s="168"/>
      <c r="G13" s="168">
        <v>4</v>
      </c>
      <c r="H13" s="168">
        <v>4</v>
      </c>
      <c r="I13" s="168">
        <v>6</v>
      </c>
      <c r="J13" s="168"/>
      <c r="K13" s="168"/>
      <c r="L13" s="168">
        <v>1</v>
      </c>
      <c r="M13" s="168">
        <v>2</v>
      </c>
      <c r="N13" s="168">
        <v>2</v>
      </c>
      <c r="O13" s="168"/>
      <c r="P13" s="168"/>
      <c r="Q13" s="28">
        <v>1</v>
      </c>
      <c r="R13" s="28"/>
      <c r="S13" s="28"/>
      <c r="T13" s="28"/>
      <c r="U13" s="168"/>
      <c r="V13" s="168">
        <v>1</v>
      </c>
      <c r="W13" s="168"/>
      <c r="X13" s="166">
        <f t="shared" si="4"/>
        <v>22</v>
      </c>
      <c r="Y13" s="168"/>
      <c r="Z13" s="165"/>
      <c r="AB13" s="12">
        <f t="shared" si="5"/>
        <v>8</v>
      </c>
      <c r="AC13" s="8" t="s">
        <v>224</v>
      </c>
      <c r="AD13" s="16">
        <v>5</v>
      </c>
      <c r="AE13" s="16">
        <v>8</v>
      </c>
      <c r="AF13" s="16">
        <v>31</v>
      </c>
      <c r="AG13" s="28">
        <v>20</v>
      </c>
      <c r="AH13" s="16">
        <v>6</v>
      </c>
      <c r="AI13" s="16">
        <v>7</v>
      </c>
      <c r="AJ13" s="17">
        <f t="shared" si="16"/>
        <v>33</v>
      </c>
      <c r="AK13" s="171">
        <f t="shared" si="17"/>
        <v>6</v>
      </c>
      <c r="AL13" s="24">
        <v>151</v>
      </c>
      <c r="AM13" s="24">
        <v>33</v>
      </c>
      <c r="AN13" s="172">
        <f t="shared" si="2"/>
        <v>1</v>
      </c>
      <c r="AO13" s="117">
        <f>AL13/AD21</f>
        <v>4.870967741935484</v>
      </c>
      <c r="AP13" s="117">
        <f>(AL13/(AD13*AD21))*100</f>
        <v>97.41935483870968</v>
      </c>
      <c r="AQ13" s="117">
        <f t="shared" si="18"/>
        <v>6.6</v>
      </c>
      <c r="AR13" s="117">
        <f>((AD13*AD21)-AL13)/AJ13</f>
        <v>0.12121212121212122</v>
      </c>
      <c r="AS13" s="117">
        <f>((AH13+AI13)/AJ18)*1000</f>
        <v>10.342084327764518</v>
      </c>
      <c r="AT13" s="117">
        <f>(AI13/AJ18)*1000</f>
        <v>5.568814638027049</v>
      </c>
      <c r="AV13" s="12">
        <f t="shared" si="8"/>
        <v>7</v>
      </c>
      <c r="AW13" s="11" t="s">
        <v>39</v>
      </c>
      <c r="AX13" s="16">
        <v>1</v>
      </c>
      <c r="AY13" s="16">
        <v>16</v>
      </c>
      <c r="AZ13" s="16">
        <v>14</v>
      </c>
      <c r="BA13" s="16"/>
      <c r="BB13" s="16"/>
      <c r="BC13" s="17">
        <f t="shared" si="6"/>
        <v>14</v>
      </c>
      <c r="BD13" s="17">
        <f t="shared" si="7"/>
        <v>3</v>
      </c>
      <c r="BE13" s="17">
        <f t="shared" si="9"/>
        <v>9</v>
      </c>
      <c r="BF13" s="16"/>
      <c r="BG13" s="16"/>
      <c r="BH13" s="16"/>
      <c r="BI13" s="16"/>
      <c r="BJ13" s="16"/>
      <c r="BK13" s="16"/>
      <c r="BL13" s="35"/>
      <c r="BM13" s="46">
        <v>2</v>
      </c>
      <c r="BN13" s="46"/>
      <c r="BO13" s="16">
        <v>7</v>
      </c>
      <c r="BP13" s="16"/>
      <c r="BQ13" s="24"/>
      <c r="BR13" s="37">
        <f t="shared" si="12"/>
        <v>0</v>
      </c>
      <c r="BS13" s="28"/>
      <c r="BT13" s="75"/>
      <c r="BU13" s="12">
        <f t="shared" si="10"/>
        <v>7</v>
      </c>
      <c r="BV13" s="11" t="s">
        <v>39</v>
      </c>
      <c r="BW13" s="16">
        <v>1</v>
      </c>
      <c r="BX13" s="16">
        <v>16</v>
      </c>
      <c r="BY13" s="16">
        <v>14</v>
      </c>
      <c r="BZ13" s="16"/>
      <c r="CA13" s="16"/>
      <c r="CB13" s="17">
        <f t="shared" si="15"/>
        <v>20</v>
      </c>
      <c r="CC13" s="16"/>
      <c r="CD13" s="16"/>
      <c r="CE13" s="16"/>
      <c r="CF13" s="16"/>
      <c r="CG13" s="16"/>
      <c r="CH13" s="16"/>
      <c r="CI13" s="28"/>
      <c r="CJ13" s="28"/>
      <c r="CK13" s="46"/>
      <c r="CL13" s="16">
        <v>3</v>
      </c>
      <c r="CM13" s="16">
        <v>11</v>
      </c>
      <c r="CN13" s="28">
        <v>3</v>
      </c>
    </row>
    <row r="14" spans="1:92" ht="24.75" customHeight="1">
      <c r="A14" s="13">
        <f t="shared" si="11"/>
        <v>7</v>
      </c>
      <c r="B14" s="11" t="s">
        <v>99</v>
      </c>
      <c r="C14" s="168"/>
      <c r="D14" s="168">
        <v>1</v>
      </c>
      <c r="E14" s="168"/>
      <c r="F14" s="168"/>
      <c r="G14" s="168">
        <v>13</v>
      </c>
      <c r="H14" s="168">
        <v>5</v>
      </c>
      <c r="I14" s="168">
        <v>7</v>
      </c>
      <c r="J14" s="168"/>
      <c r="K14" s="168">
        <v>1</v>
      </c>
      <c r="L14" s="168">
        <v>1</v>
      </c>
      <c r="M14" s="168"/>
      <c r="N14" s="168">
        <v>5</v>
      </c>
      <c r="O14" s="168"/>
      <c r="P14" s="168"/>
      <c r="Q14" s="28">
        <v>1</v>
      </c>
      <c r="R14" s="28"/>
      <c r="S14" s="28"/>
      <c r="T14" s="28"/>
      <c r="U14" s="168"/>
      <c r="V14" s="168"/>
      <c r="W14" s="168"/>
      <c r="X14" s="166">
        <f t="shared" si="4"/>
        <v>34</v>
      </c>
      <c r="Y14" s="168"/>
      <c r="Z14" s="165"/>
      <c r="AB14" s="12">
        <f t="shared" si="5"/>
        <v>9</v>
      </c>
      <c r="AC14" s="106" t="s">
        <v>157</v>
      </c>
      <c r="AD14" s="16">
        <v>5</v>
      </c>
      <c r="AE14" s="16">
        <v>2</v>
      </c>
      <c r="AF14" s="16">
        <v>21</v>
      </c>
      <c r="AG14" s="28">
        <v>20</v>
      </c>
      <c r="AH14" s="16"/>
      <c r="AI14" s="16"/>
      <c r="AJ14" s="17">
        <f t="shared" si="16"/>
        <v>20</v>
      </c>
      <c r="AK14" s="171">
        <f t="shared" si="17"/>
        <v>3</v>
      </c>
      <c r="AL14" s="24">
        <v>103</v>
      </c>
      <c r="AM14" s="24">
        <v>9</v>
      </c>
      <c r="AN14" s="172">
        <f t="shared" si="2"/>
        <v>0.45</v>
      </c>
      <c r="AO14" s="117">
        <f>AL14/AD21</f>
        <v>3.3225806451612905</v>
      </c>
      <c r="AP14" s="117">
        <f>(AL14/(AD14*AD21))*100</f>
        <v>66.45161290322581</v>
      </c>
      <c r="AQ14" s="117">
        <f t="shared" si="18"/>
        <v>4</v>
      </c>
      <c r="AR14" s="117">
        <f>((AD14*AD21)-AL14)/AJ14</f>
        <v>2.6</v>
      </c>
      <c r="AS14" s="117">
        <f>((AH14+AI14)/AJ18)*1000</f>
        <v>0</v>
      </c>
      <c r="AT14" s="117">
        <f>(AI14/AJ18)*1000</f>
        <v>0</v>
      </c>
      <c r="AV14" s="12">
        <f t="shared" si="8"/>
        <v>8</v>
      </c>
      <c r="AW14" s="11" t="s">
        <v>40</v>
      </c>
      <c r="AX14" s="16">
        <v>8</v>
      </c>
      <c r="AY14" s="16">
        <v>48</v>
      </c>
      <c r="AZ14" s="16">
        <v>55</v>
      </c>
      <c r="BA14" s="16"/>
      <c r="BB14" s="16"/>
      <c r="BC14" s="17">
        <f t="shared" si="6"/>
        <v>55</v>
      </c>
      <c r="BD14" s="17">
        <f t="shared" si="7"/>
        <v>1</v>
      </c>
      <c r="BE14" s="17">
        <f t="shared" si="9"/>
        <v>38</v>
      </c>
      <c r="BF14" s="16"/>
      <c r="BG14" s="16"/>
      <c r="BH14" s="16"/>
      <c r="BI14" s="16"/>
      <c r="BJ14" s="16"/>
      <c r="BK14" s="16"/>
      <c r="BL14" s="35"/>
      <c r="BM14" s="46"/>
      <c r="BN14" s="46">
        <v>21</v>
      </c>
      <c r="BO14" s="16">
        <v>17</v>
      </c>
      <c r="BP14" s="16"/>
      <c r="BQ14" s="24"/>
      <c r="BR14" s="37">
        <f t="shared" si="12"/>
        <v>0</v>
      </c>
      <c r="BS14" s="28"/>
      <c r="BT14" s="75"/>
      <c r="BU14" s="12">
        <f t="shared" si="10"/>
        <v>8</v>
      </c>
      <c r="BV14" s="11" t="s">
        <v>40</v>
      </c>
      <c r="BW14" s="16">
        <v>8</v>
      </c>
      <c r="BX14" s="16">
        <v>48</v>
      </c>
      <c r="BY14" s="16">
        <v>55</v>
      </c>
      <c r="BZ14" s="16"/>
      <c r="CA14" s="16"/>
      <c r="CB14" s="17">
        <f t="shared" si="15"/>
        <v>55</v>
      </c>
      <c r="CC14" s="16"/>
      <c r="CD14" s="16"/>
      <c r="CE14" s="16"/>
      <c r="CF14" s="16"/>
      <c r="CG14" s="16"/>
      <c r="CH14" s="16"/>
      <c r="CI14" s="28"/>
      <c r="CJ14" s="28"/>
      <c r="CK14" s="46">
        <v>11</v>
      </c>
      <c r="CL14" s="16">
        <v>13</v>
      </c>
      <c r="CM14" s="16">
        <v>31</v>
      </c>
      <c r="CN14" s="28">
        <v>10</v>
      </c>
    </row>
    <row r="15" spans="1:92" ht="24.75" customHeight="1">
      <c r="A15" s="13">
        <f t="shared" si="11"/>
        <v>8</v>
      </c>
      <c r="B15" s="30" t="s">
        <v>12</v>
      </c>
      <c r="C15" s="168">
        <v>93</v>
      </c>
      <c r="D15" s="168">
        <v>76</v>
      </c>
      <c r="E15" s="168">
        <v>123</v>
      </c>
      <c r="F15" s="168">
        <v>64</v>
      </c>
      <c r="G15" s="168">
        <v>1</v>
      </c>
      <c r="H15" s="168">
        <v>3</v>
      </c>
      <c r="I15" s="168"/>
      <c r="J15" s="168">
        <v>1</v>
      </c>
      <c r="K15" s="168"/>
      <c r="L15" s="168">
        <v>194</v>
      </c>
      <c r="M15" s="168">
        <v>178</v>
      </c>
      <c r="N15" s="168">
        <v>83</v>
      </c>
      <c r="O15" s="168">
        <v>4</v>
      </c>
      <c r="P15" s="168">
        <v>24</v>
      </c>
      <c r="Q15" s="28">
        <v>102</v>
      </c>
      <c r="R15" s="28">
        <v>3</v>
      </c>
      <c r="S15" s="28">
        <v>55</v>
      </c>
      <c r="T15" s="28">
        <v>80</v>
      </c>
      <c r="U15" s="168">
        <v>81</v>
      </c>
      <c r="V15" s="168">
        <v>3</v>
      </c>
      <c r="W15" s="168">
        <v>33</v>
      </c>
      <c r="X15" s="166">
        <f t="shared" si="4"/>
        <v>1201</v>
      </c>
      <c r="Y15" s="168">
        <v>50</v>
      </c>
      <c r="Z15" s="165"/>
      <c r="AB15" s="12">
        <f t="shared" si="5"/>
        <v>10</v>
      </c>
      <c r="AC15" s="71" t="s">
        <v>139</v>
      </c>
      <c r="AD15" s="16">
        <v>12</v>
      </c>
      <c r="AE15" s="16">
        <v>3</v>
      </c>
      <c r="AF15" s="16">
        <v>11</v>
      </c>
      <c r="AG15" s="28">
        <v>9</v>
      </c>
      <c r="AH15" s="16">
        <v>1</v>
      </c>
      <c r="AI15" s="16"/>
      <c r="AJ15" s="17">
        <f t="shared" si="16"/>
        <v>10</v>
      </c>
      <c r="AK15" s="171">
        <f t="shared" si="17"/>
        <v>4</v>
      </c>
      <c r="AL15" s="24">
        <v>127</v>
      </c>
      <c r="AM15" s="24">
        <v>5</v>
      </c>
      <c r="AN15" s="172">
        <f t="shared" si="2"/>
        <v>0.5</v>
      </c>
      <c r="AO15" s="117">
        <f>AL15/AD21</f>
        <v>4.096774193548387</v>
      </c>
      <c r="AP15" s="117">
        <f>(AL15/(AD15*AD21))*100</f>
        <v>34.13978494623656</v>
      </c>
      <c r="AQ15" s="117">
        <f t="shared" si="18"/>
        <v>0.8333333333333334</v>
      </c>
      <c r="AR15" s="117">
        <f>((AD15*AD21)-AL15)/AJ15</f>
        <v>24.5</v>
      </c>
      <c r="AS15" s="117">
        <f>((AH15+AI15)/AJ18)*1000</f>
        <v>0.7955449482895784</v>
      </c>
      <c r="AT15" s="117">
        <f>(AI15/AJ18)*1000</f>
        <v>0</v>
      </c>
      <c r="AV15" s="12">
        <f t="shared" si="8"/>
        <v>9</v>
      </c>
      <c r="AW15" s="11" t="s">
        <v>62</v>
      </c>
      <c r="AX15" s="16">
        <v>3</v>
      </c>
      <c r="AY15" s="16">
        <v>47</v>
      </c>
      <c r="AZ15" s="16">
        <v>39</v>
      </c>
      <c r="BA15" s="16">
        <v>1</v>
      </c>
      <c r="BB15" s="16">
        <v>2</v>
      </c>
      <c r="BC15" s="17">
        <f t="shared" si="6"/>
        <v>42</v>
      </c>
      <c r="BD15" s="17">
        <f t="shared" si="7"/>
        <v>8</v>
      </c>
      <c r="BE15" s="17">
        <f t="shared" si="9"/>
        <v>81</v>
      </c>
      <c r="BF15" s="16">
        <v>17</v>
      </c>
      <c r="BG15" s="16"/>
      <c r="BH15" s="16"/>
      <c r="BI15" s="16"/>
      <c r="BJ15" s="16"/>
      <c r="BK15" s="16">
        <v>10</v>
      </c>
      <c r="BL15" s="35"/>
      <c r="BM15" s="46">
        <v>9</v>
      </c>
      <c r="BN15" s="46">
        <v>31</v>
      </c>
      <c r="BO15" s="16">
        <v>14</v>
      </c>
      <c r="BP15" s="16"/>
      <c r="BQ15" s="24"/>
      <c r="BR15" s="37">
        <f t="shared" si="12"/>
        <v>0</v>
      </c>
      <c r="BS15" s="28"/>
      <c r="BT15" s="75"/>
      <c r="BU15" s="12">
        <f t="shared" si="10"/>
        <v>9</v>
      </c>
      <c r="BV15" s="11" t="s">
        <v>62</v>
      </c>
      <c r="BW15" s="16">
        <v>3</v>
      </c>
      <c r="BX15" s="16">
        <v>47</v>
      </c>
      <c r="BY15" s="16">
        <v>39</v>
      </c>
      <c r="BZ15" s="16">
        <v>1</v>
      </c>
      <c r="CA15" s="16">
        <v>2</v>
      </c>
      <c r="CB15" s="17">
        <f t="shared" si="15"/>
        <v>39</v>
      </c>
      <c r="CC15" s="16"/>
      <c r="CD15" s="16"/>
      <c r="CE15" s="16"/>
      <c r="CF15" s="16"/>
      <c r="CG15" s="16"/>
      <c r="CH15" s="16">
        <v>1</v>
      </c>
      <c r="CI15" s="28"/>
      <c r="CJ15" s="28">
        <v>3</v>
      </c>
      <c r="CK15" s="46">
        <v>3</v>
      </c>
      <c r="CL15" s="16">
        <v>5</v>
      </c>
      <c r="CM15" s="16">
        <v>30</v>
      </c>
      <c r="CN15" s="28"/>
    </row>
    <row r="16" spans="1:92" ht="34.5" customHeight="1">
      <c r="A16" s="13">
        <v>9</v>
      </c>
      <c r="B16" s="30" t="s">
        <v>84</v>
      </c>
      <c r="C16" s="166">
        <f aca="true" t="shared" si="19" ref="C16:T16">C15+C14+C13</f>
        <v>93</v>
      </c>
      <c r="D16" s="166">
        <f t="shared" si="19"/>
        <v>78</v>
      </c>
      <c r="E16" s="166">
        <f t="shared" si="19"/>
        <v>123</v>
      </c>
      <c r="F16" s="166">
        <f t="shared" si="19"/>
        <v>64</v>
      </c>
      <c r="G16" s="166">
        <f t="shared" si="19"/>
        <v>18</v>
      </c>
      <c r="H16" s="166">
        <f t="shared" si="19"/>
        <v>12</v>
      </c>
      <c r="I16" s="166">
        <f t="shared" si="19"/>
        <v>13</v>
      </c>
      <c r="J16" s="166">
        <f t="shared" si="19"/>
        <v>1</v>
      </c>
      <c r="K16" s="166">
        <f t="shared" si="19"/>
        <v>1</v>
      </c>
      <c r="L16" s="166">
        <f t="shared" si="19"/>
        <v>196</v>
      </c>
      <c r="M16" s="166">
        <f t="shared" si="19"/>
        <v>180</v>
      </c>
      <c r="N16" s="166">
        <f t="shared" si="19"/>
        <v>90</v>
      </c>
      <c r="O16" s="166">
        <f t="shared" si="19"/>
        <v>4</v>
      </c>
      <c r="P16" s="166">
        <f t="shared" si="19"/>
        <v>24</v>
      </c>
      <c r="Q16" s="166">
        <f t="shared" si="19"/>
        <v>104</v>
      </c>
      <c r="R16" s="166">
        <f t="shared" si="19"/>
        <v>3</v>
      </c>
      <c r="S16" s="166">
        <f>S15+S14+S13</f>
        <v>55</v>
      </c>
      <c r="T16" s="166">
        <f t="shared" si="19"/>
        <v>80</v>
      </c>
      <c r="U16" s="166">
        <f>U15+U14+U13</f>
        <v>81</v>
      </c>
      <c r="V16" s="166">
        <f>V15+V14+V13</f>
        <v>4</v>
      </c>
      <c r="W16" s="166">
        <f>W15+W14+W13</f>
        <v>33</v>
      </c>
      <c r="X16" s="166">
        <f t="shared" si="4"/>
        <v>1257</v>
      </c>
      <c r="Y16" s="166">
        <f>Y15+Y14+Y13</f>
        <v>50</v>
      </c>
      <c r="Z16" s="166">
        <f>SUM(Z13:Z15)</f>
        <v>0</v>
      </c>
      <c r="AB16" s="12">
        <f t="shared" si="5"/>
        <v>11</v>
      </c>
      <c r="AC16" s="8" t="s">
        <v>58</v>
      </c>
      <c r="AD16" s="16">
        <v>10</v>
      </c>
      <c r="AE16" s="16">
        <v>3</v>
      </c>
      <c r="AF16" s="16">
        <v>41</v>
      </c>
      <c r="AG16" s="28">
        <v>38</v>
      </c>
      <c r="AH16" s="16"/>
      <c r="AI16" s="16"/>
      <c r="AJ16" s="17">
        <f t="shared" si="16"/>
        <v>38</v>
      </c>
      <c r="AK16" s="171">
        <f t="shared" si="17"/>
        <v>6</v>
      </c>
      <c r="AL16" s="24">
        <v>163</v>
      </c>
      <c r="AM16" s="24">
        <v>155</v>
      </c>
      <c r="AN16" s="172">
        <f t="shared" si="2"/>
        <v>4.078947368421052</v>
      </c>
      <c r="AO16" s="117">
        <f>AL16/AD21</f>
        <v>5.258064516129032</v>
      </c>
      <c r="AP16" s="117">
        <f>(AL16/(AD16*AD21))*100</f>
        <v>52.58064516129032</v>
      </c>
      <c r="AQ16" s="117">
        <f t="shared" si="18"/>
        <v>3.8</v>
      </c>
      <c r="AR16" s="117">
        <f>((AD16*AD21)-AL16)/AJ16</f>
        <v>3.8684210526315788</v>
      </c>
      <c r="AS16" s="117">
        <f>((AH16+AI16)/AJ18)*1000</f>
        <v>0</v>
      </c>
      <c r="AT16" s="117">
        <f>(AI16/AJ18)*1000</f>
        <v>0</v>
      </c>
      <c r="AV16" s="12">
        <f t="shared" si="8"/>
        <v>10</v>
      </c>
      <c r="AW16" s="11" t="s">
        <v>41</v>
      </c>
      <c r="AX16" s="16">
        <v>2</v>
      </c>
      <c r="AY16" s="16">
        <v>2</v>
      </c>
      <c r="AZ16" s="16">
        <v>3</v>
      </c>
      <c r="BA16" s="16"/>
      <c r="BB16" s="16"/>
      <c r="BC16" s="17">
        <f t="shared" si="6"/>
        <v>3</v>
      </c>
      <c r="BD16" s="17">
        <f t="shared" si="7"/>
        <v>1</v>
      </c>
      <c r="BE16" s="17">
        <f t="shared" si="9"/>
        <v>32</v>
      </c>
      <c r="BF16" s="16">
        <v>5</v>
      </c>
      <c r="BG16" s="16"/>
      <c r="BH16" s="16"/>
      <c r="BI16" s="16"/>
      <c r="BJ16" s="16"/>
      <c r="BK16" s="16"/>
      <c r="BL16" s="35"/>
      <c r="BM16" s="46">
        <v>10</v>
      </c>
      <c r="BN16" s="46">
        <v>4</v>
      </c>
      <c r="BO16" s="16">
        <v>13</v>
      </c>
      <c r="BP16" s="16"/>
      <c r="BQ16" s="24"/>
      <c r="BR16" s="37">
        <f t="shared" si="12"/>
        <v>0</v>
      </c>
      <c r="BS16" s="28"/>
      <c r="BT16" s="75"/>
      <c r="BU16" s="12">
        <f t="shared" si="10"/>
        <v>10</v>
      </c>
      <c r="BV16" s="11" t="s">
        <v>41</v>
      </c>
      <c r="BW16" s="16">
        <v>2</v>
      </c>
      <c r="BX16" s="16">
        <v>2</v>
      </c>
      <c r="BY16" s="16">
        <v>3</v>
      </c>
      <c r="BZ16" s="16"/>
      <c r="CA16" s="16"/>
      <c r="CB16" s="17">
        <f t="shared" si="15"/>
        <v>6</v>
      </c>
      <c r="CC16" s="16"/>
      <c r="CD16" s="16"/>
      <c r="CE16" s="16"/>
      <c r="CF16" s="16"/>
      <c r="CG16" s="16"/>
      <c r="CH16" s="16"/>
      <c r="CI16" s="28"/>
      <c r="CJ16" s="28"/>
      <c r="CK16" s="46">
        <v>2</v>
      </c>
      <c r="CL16" s="16">
        <v>1</v>
      </c>
      <c r="CM16" s="16"/>
      <c r="CN16" s="28"/>
    </row>
    <row r="17" spans="1:92" ht="24.75" customHeight="1">
      <c r="A17" s="13">
        <v>10</v>
      </c>
      <c r="B17" s="30" t="s">
        <v>85</v>
      </c>
      <c r="C17" s="166">
        <f aca="true" t="shared" si="20" ref="C17:T17">(C11-(C12+C16))</f>
        <v>7</v>
      </c>
      <c r="D17" s="166">
        <f t="shared" si="20"/>
        <v>6</v>
      </c>
      <c r="E17" s="166">
        <f t="shared" si="20"/>
        <v>20</v>
      </c>
      <c r="F17" s="166">
        <f t="shared" si="20"/>
        <v>5</v>
      </c>
      <c r="G17" s="166">
        <f t="shared" si="20"/>
        <v>8</v>
      </c>
      <c r="H17" s="166">
        <f t="shared" si="20"/>
        <v>5</v>
      </c>
      <c r="I17" s="166">
        <f t="shared" si="20"/>
        <v>6</v>
      </c>
      <c r="J17" s="166">
        <f t="shared" si="20"/>
        <v>3</v>
      </c>
      <c r="K17" s="166">
        <f t="shared" si="20"/>
        <v>4</v>
      </c>
      <c r="L17" s="166">
        <f t="shared" si="20"/>
        <v>23</v>
      </c>
      <c r="M17" s="166">
        <f t="shared" si="20"/>
        <v>22</v>
      </c>
      <c r="N17" s="166">
        <f t="shared" si="20"/>
        <v>12</v>
      </c>
      <c r="O17" s="166">
        <f t="shared" si="20"/>
        <v>1</v>
      </c>
      <c r="P17" s="166">
        <f t="shared" si="20"/>
        <v>8</v>
      </c>
      <c r="Q17" s="166">
        <f t="shared" si="20"/>
        <v>10</v>
      </c>
      <c r="R17" s="166">
        <f t="shared" si="20"/>
        <v>1</v>
      </c>
      <c r="S17" s="166">
        <f>(S11-(S12+S16))</f>
        <v>9</v>
      </c>
      <c r="T17" s="166">
        <f t="shared" si="20"/>
        <v>9</v>
      </c>
      <c r="U17" s="166">
        <f aca="true" t="shared" si="21" ref="U17:Z17">(U11-(U12+U16))</f>
        <v>4</v>
      </c>
      <c r="V17" s="166">
        <f t="shared" si="21"/>
        <v>6</v>
      </c>
      <c r="W17" s="166">
        <f t="shared" si="21"/>
        <v>6</v>
      </c>
      <c r="X17" s="166">
        <f t="shared" si="4"/>
        <v>175</v>
      </c>
      <c r="Y17" s="166">
        <f t="shared" si="21"/>
        <v>5</v>
      </c>
      <c r="Z17" s="166">
        <f t="shared" si="21"/>
        <v>0</v>
      </c>
      <c r="AB17" s="12">
        <f t="shared" si="5"/>
        <v>12</v>
      </c>
      <c r="AC17" s="8" t="s">
        <v>174</v>
      </c>
      <c r="AD17" s="16">
        <v>26</v>
      </c>
      <c r="AE17" s="28">
        <v>2</v>
      </c>
      <c r="AF17" s="28">
        <v>4</v>
      </c>
      <c r="AG17" s="28">
        <v>5</v>
      </c>
      <c r="AH17" s="28"/>
      <c r="AI17" s="28"/>
      <c r="AJ17" s="17">
        <f t="shared" si="16"/>
        <v>5</v>
      </c>
      <c r="AK17" s="171">
        <f t="shared" si="17"/>
        <v>1</v>
      </c>
      <c r="AL17" s="28">
        <v>32</v>
      </c>
      <c r="AM17" s="28">
        <v>13</v>
      </c>
      <c r="AN17" s="172">
        <f t="shared" si="2"/>
        <v>2.6</v>
      </c>
      <c r="AO17" s="117">
        <f>AL17/AD21</f>
        <v>1.032258064516129</v>
      </c>
      <c r="AP17" s="117">
        <f>(AL17/(AD17*AD21))*100</f>
        <v>3.970223325062035</v>
      </c>
      <c r="AQ17" s="117">
        <f t="shared" si="18"/>
        <v>0.19230769230769232</v>
      </c>
      <c r="AR17" s="117">
        <f>((AD17*AD21)-AL17)/AJ17</f>
        <v>154.8</v>
      </c>
      <c r="AS17" s="117">
        <f>((AH17+AI17)/AJ19)*1000</f>
        <v>0</v>
      </c>
      <c r="AT17" s="117">
        <f>(AI17/AJ19)*1000</f>
        <v>0</v>
      </c>
      <c r="AV17" s="12">
        <f t="shared" si="8"/>
        <v>11</v>
      </c>
      <c r="AW17" s="11" t="s">
        <v>43</v>
      </c>
      <c r="AX17" s="16">
        <v>12</v>
      </c>
      <c r="AY17" s="16">
        <v>66</v>
      </c>
      <c r="AZ17" s="16">
        <v>66</v>
      </c>
      <c r="BA17" s="16"/>
      <c r="BB17" s="16"/>
      <c r="BC17" s="17">
        <f t="shared" si="6"/>
        <v>66</v>
      </c>
      <c r="BD17" s="17">
        <f t="shared" si="7"/>
        <v>12</v>
      </c>
      <c r="BE17" s="17">
        <f t="shared" si="9"/>
        <v>98</v>
      </c>
      <c r="BF17" s="16">
        <v>8</v>
      </c>
      <c r="BG17" s="16"/>
      <c r="BH17" s="16"/>
      <c r="BI17" s="16"/>
      <c r="BJ17" s="16"/>
      <c r="BK17" s="16"/>
      <c r="BL17" s="35"/>
      <c r="BM17" s="46">
        <v>10</v>
      </c>
      <c r="BN17" s="46">
        <v>51</v>
      </c>
      <c r="BO17" s="16">
        <v>29</v>
      </c>
      <c r="BP17" s="16"/>
      <c r="BQ17" s="24"/>
      <c r="BR17" s="37">
        <f t="shared" si="12"/>
        <v>0</v>
      </c>
      <c r="BS17" s="28"/>
      <c r="BT17" s="75"/>
      <c r="BU17" s="12">
        <f t="shared" si="10"/>
        <v>11</v>
      </c>
      <c r="BV17" s="11" t="s">
        <v>43</v>
      </c>
      <c r="BW17" s="16">
        <v>12</v>
      </c>
      <c r="BX17" s="16">
        <v>66</v>
      </c>
      <c r="BY17" s="16">
        <v>66</v>
      </c>
      <c r="BZ17" s="16"/>
      <c r="CA17" s="16"/>
      <c r="CB17" s="17">
        <f t="shared" si="15"/>
        <v>63</v>
      </c>
      <c r="CC17" s="16"/>
      <c r="CD17" s="16"/>
      <c r="CE17" s="16"/>
      <c r="CF17" s="16"/>
      <c r="CG17" s="16"/>
      <c r="CH17" s="16"/>
      <c r="CI17" s="28"/>
      <c r="CJ17" s="28">
        <v>3</v>
      </c>
      <c r="CK17" s="46">
        <v>14</v>
      </c>
      <c r="CL17" s="16">
        <v>10</v>
      </c>
      <c r="CM17" s="16">
        <v>39</v>
      </c>
      <c r="CN17" s="28">
        <v>6</v>
      </c>
    </row>
    <row r="18" spans="1:92" ht="24.75" customHeight="1">
      <c r="A18" s="13">
        <v>11</v>
      </c>
      <c r="B18" s="30" t="s">
        <v>11</v>
      </c>
      <c r="C18" s="168">
        <v>196</v>
      </c>
      <c r="D18" s="168">
        <v>315</v>
      </c>
      <c r="E18" s="168">
        <v>444</v>
      </c>
      <c r="F18" s="168">
        <v>192</v>
      </c>
      <c r="G18" s="168">
        <v>211</v>
      </c>
      <c r="H18" s="168">
        <v>106</v>
      </c>
      <c r="I18" s="168">
        <v>151</v>
      </c>
      <c r="J18" s="168">
        <v>103</v>
      </c>
      <c r="K18" s="168">
        <v>127</v>
      </c>
      <c r="L18" s="168">
        <v>662</v>
      </c>
      <c r="M18" s="168">
        <v>682</v>
      </c>
      <c r="N18" s="168">
        <v>439</v>
      </c>
      <c r="O18" s="168">
        <v>30</v>
      </c>
      <c r="P18" s="168">
        <v>268</v>
      </c>
      <c r="Q18" s="28">
        <v>408</v>
      </c>
      <c r="R18" s="28">
        <v>32</v>
      </c>
      <c r="S18" s="28">
        <v>230</v>
      </c>
      <c r="T18" s="28">
        <v>257</v>
      </c>
      <c r="U18" s="168">
        <v>299</v>
      </c>
      <c r="V18" s="168">
        <v>123</v>
      </c>
      <c r="W18" s="168">
        <v>163</v>
      </c>
      <c r="X18" s="166">
        <f t="shared" si="4"/>
        <v>5438</v>
      </c>
      <c r="Y18" s="168">
        <v>72</v>
      </c>
      <c r="Z18" s="165"/>
      <c r="AB18" s="201" t="s">
        <v>93</v>
      </c>
      <c r="AC18" s="202"/>
      <c r="AD18" s="114">
        <f aca="true" t="shared" si="22" ref="AD18:AM18">SUM(AD6:AD17)</f>
        <v>378</v>
      </c>
      <c r="AE18" s="114">
        <f t="shared" si="22"/>
        <v>160</v>
      </c>
      <c r="AF18" s="114">
        <f t="shared" si="22"/>
        <v>1272</v>
      </c>
      <c r="AG18" s="114">
        <f t="shared" si="22"/>
        <v>1201</v>
      </c>
      <c r="AH18" s="114">
        <f t="shared" si="22"/>
        <v>22</v>
      </c>
      <c r="AI18" s="114">
        <f t="shared" si="22"/>
        <v>34</v>
      </c>
      <c r="AJ18" s="114">
        <f t="shared" si="22"/>
        <v>1257</v>
      </c>
      <c r="AK18" s="114">
        <f t="shared" si="22"/>
        <v>175</v>
      </c>
      <c r="AL18" s="114">
        <f t="shared" si="22"/>
        <v>5438</v>
      </c>
      <c r="AM18" s="114">
        <f t="shared" si="22"/>
        <v>4931</v>
      </c>
      <c r="AN18" s="172">
        <f t="shared" si="2"/>
        <v>3.922832140015911</v>
      </c>
      <c r="AO18" s="117">
        <f>AL18/AD21</f>
        <v>175.41935483870967</v>
      </c>
      <c r="AP18" s="117">
        <f>(AL18/(AD18*AD21))*100</f>
        <v>46.40723672981738</v>
      </c>
      <c r="AQ18" s="117">
        <f t="shared" si="18"/>
        <v>3.3253968253968256</v>
      </c>
      <c r="AR18" s="117">
        <f>((AD18*AD21)-AL18)/AJ18</f>
        <v>4.996022275258552</v>
      </c>
      <c r="AS18" s="117">
        <f>((AH18+AI18)/AJ18)*1000</f>
        <v>44.55051710421639</v>
      </c>
      <c r="AT18" s="117">
        <f>(AI18/AJ18)*1000</f>
        <v>27.048528241845663</v>
      </c>
      <c r="AV18" s="12">
        <f t="shared" si="8"/>
        <v>12</v>
      </c>
      <c r="AW18" s="11" t="s">
        <v>44</v>
      </c>
      <c r="AX18" s="16">
        <v>14</v>
      </c>
      <c r="AY18" s="16">
        <v>50</v>
      </c>
      <c r="AZ18" s="16">
        <v>46</v>
      </c>
      <c r="BA18" s="16">
        <v>4</v>
      </c>
      <c r="BB18" s="16">
        <v>8</v>
      </c>
      <c r="BC18" s="17">
        <f t="shared" si="6"/>
        <v>58</v>
      </c>
      <c r="BD18" s="17">
        <f t="shared" si="7"/>
        <v>6</v>
      </c>
      <c r="BE18" s="17">
        <f t="shared" si="9"/>
        <v>134</v>
      </c>
      <c r="BF18" s="16">
        <v>50</v>
      </c>
      <c r="BG18" s="16"/>
      <c r="BH18" s="16">
        <v>3</v>
      </c>
      <c r="BI18" s="16"/>
      <c r="BJ18" s="16"/>
      <c r="BK18" s="16"/>
      <c r="BL18" s="35"/>
      <c r="BM18" s="46"/>
      <c r="BN18" s="46">
        <v>38</v>
      </c>
      <c r="BO18" s="16">
        <v>43</v>
      </c>
      <c r="BP18" s="16"/>
      <c r="BQ18" s="24"/>
      <c r="BR18" s="37">
        <f t="shared" si="12"/>
        <v>0</v>
      </c>
      <c r="BS18" s="28"/>
      <c r="BT18" s="75"/>
      <c r="BU18" s="12">
        <f t="shared" si="10"/>
        <v>12</v>
      </c>
      <c r="BV18" s="11" t="s">
        <v>44</v>
      </c>
      <c r="BW18" s="16">
        <v>14</v>
      </c>
      <c r="BX18" s="16">
        <v>50</v>
      </c>
      <c r="BY18" s="16">
        <v>46</v>
      </c>
      <c r="BZ18" s="16">
        <v>4</v>
      </c>
      <c r="CA18" s="16">
        <v>8</v>
      </c>
      <c r="CB18" s="17">
        <f t="shared" si="15"/>
        <v>61</v>
      </c>
      <c r="CC18" s="16">
        <v>10</v>
      </c>
      <c r="CD18" s="16"/>
      <c r="CE18" s="16">
        <v>1</v>
      </c>
      <c r="CF18" s="16"/>
      <c r="CG18" s="16"/>
      <c r="CH18" s="16"/>
      <c r="CI18" s="28"/>
      <c r="CJ18" s="28"/>
      <c r="CK18" s="46">
        <v>9</v>
      </c>
      <c r="CL18" s="16">
        <v>8</v>
      </c>
      <c r="CM18" s="16">
        <v>30</v>
      </c>
      <c r="CN18" s="28"/>
    </row>
    <row r="19" spans="1:92" ht="30.75" customHeight="1">
      <c r="A19" s="13">
        <v>12</v>
      </c>
      <c r="B19" s="30" t="s">
        <v>18</v>
      </c>
      <c r="C19" s="168">
        <v>178</v>
      </c>
      <c r="D19" s="168">
        <v>350</v>
      </c>
      <c r="E19" s="168">
        <v>448</v>
      </c>
      <c r="F19" s="168">
        <v>198</v>
      </c>
      <c r="G19" s="168">
        <v>119</v>
      </c>
      <c r="H19" s="168">
        <v>26</v>
      </c>
      <c r="I19" s="168">
        <v>33</v>
      </c>
      <c r="J19" s="168">
        <v>9</v>
      </c>
      <c r="K19" s="168">
        <v>5</v>
      </c>
      <c r="L19" s="168">
        <v>680</v>
      </c>
      <c r="M19" s="168">
        <v>720</v>
      </c>
      <c r="N19" s="168">
        <v>442</v>
      </c>
      <c r="O19" s="168">
        <v>25</v>
      </c>
      <c r="P19" s="168">
        <v>257</v>
      </c>
      <c r="Q19" s="28">
        <v>472</v>
      </c>
      <c r="R19" s="28">
        <v>13</v>
      </c>
      <c r="S19" s="28">
        <v>230</v>
      </c>
      <c r="T19" s="28">
        <v>266</v>
      </c>
      <c r="U19" s="168">
        <v>298</v>
      </c>
      <c r="V19" s="168">
        <v>7</v>
      </c>
      <c r="W19" s="168">
        <v>155</v>
      </c>
      <c r="X19" s="166">
        <f t="shared" si="4"/>
        <v>4931</v>
      </c>
      <c r="Y19" s="168">
        <v>75</v>
      </c>
      <c r="Z19" s="165"/>
      <c r="AB19" s="12">
        <f>AB17+1</f>
        <v>13</v>
      </c>
      <c r="AC19" s="8" t="s">
        <v>96</v>
      </c>
      <c r="AD19" s="35"/>
      <c r="AE19" s="28">
        <v>4</v>
      </c>
      <c r="AF19" s="28">
        <v>71</v>
      </c>
      <c r="AG19" s="28">
        <v>70</v>
      </c>
      <c r="AH19" s="28"/>
      <c r="AI19" s="28"/>
      <c r="AJ19" s="17">
        <f>SUM(AG19:AI19)</f>
        <v>70</v>
      </c>
      <c r="AK19" s="171">
        <f>((SUM(AE19:AF19))-(SUM(AG19:AI19)))</f>
        <v>5</v>
      </c>
      <c r="AL19" s="28">
        <v>72</v>
      </c>
      <c r="AM19" s="28">
        <v>75</v>
      </c>
      <c r="AN19" s="172">
        <f t="shared" si="2"/>
        <v>1.0714285714285714</v>
      </c>
      <c r="AO19" s="117">
        <f>AL19/AD21</f>
        <v>2.3225806451612905</v>
      </c>
      <c r="AP19" s="117" t="e">
        <f>(AL19/(AD19*AD21))*100</f>
        <v>#DIV/0!</v>
      </c>
      <c r="AQ19" s="117" t="e">
        <f t="shared" si="18"/>
        <v>#DIV/0!</v>
      </c>
      <c r="AR19" s="117">
        <f>((AD19*AD21)-AL19)/AJ19</f>
        <v>-1.0285714285714285</v>
      </c>
      <c r="AS19" s="117">
        <f>((AH19+AI19)/AJ18)*1000</f>
        <v>0</v>
      </c>
      <c r="AT19" s="117">
        <f>(AI19/AJ18)*1000</f>
        <v>0</v>
      </c>
      <c r="AV19" s="12">
        <f t="shared" si="8"/>
        <v>13</v>
      </c>
      <c r="AW19" s="11" t="s">
        <v>45</v>
      </c>
      <c r="AX19" s="16">
        <v>4</v>
      </c>
      <c r="AY19" s="16">
        <v>34</v>
      </c>
      <c r="AZ19" s="16">
        <v>37</v>
      </c>
      <c r="BA19" s="16"/>
      <c r="BB19" s="16"/>
      <c r="BC19" s="17">
        <f t="shared" si="6"/>
        <v>37</v>
      </c>
      <c r="BD19" s="17">
        <f t="shared" si="7"/>
        <v>1</v>
      </c>
      <c r="BE19" s="17">
        <f t="shared" si="9"/>
        <v>35</v>
      </c>
      <c r="BF19" s="16"/>
      <c r="BG19" s="16"/>
      <c r="BH19" s="16"/>
      <c r="BI19" s="16"/>
      <c r="BJ19" s="16"/>
      <c r="BK19" s="16"/>
      <c r="BL19" s="35"/>
      <c r="BM19" s="46">
        <v>3</v>
      </c>
      <c r="BN19" s="46">
        <v>8</v>
      </c>
      <c r="BO19" s="16">
        <v>24</v>
      </c>
      <c r="BP19" s="16"/>
      <c r="BQ19" s="24"/>
      <c r="BR19" s="37">
        <f t="shared" si="12"/>
        <v>0</v>
      </c>
      <c r="BS19" s="28"/>
      <c r="BT19" s="75"/>
      <c r="BU19" s="12">
        <f t="shared" si="10"/>
        <v>13</v>
      </c>
      <c r="BV19" s="11" t="s">
        <v>45</v>
      </c>
      <c r="BW19" s="16">
        <v>4</v>
      </c>
      <c r="BX19" s="16">
        <v>34</v>
      </c>
      <c r="BY19" s="16">
        <v>37</v>
      </c>
      <c r="BZ19" s="16"/>
      <c r="CA19" s="16"/>
      <c r="CB19" s="17">
        <f t="shared" si="15"/>
        <v>36</v>
      </c>
      <c r="CC19" s="16"/>
      <c r="CD19" s="16"/>
      <c r="CE19" s="16"/>
      <c r="CF19" s="16"/>
      <c r="CG19" s="16"/>
      <c r="CH19" s="16"/>
      <c r="CI19" s="28"/>
      <c r="CJ19" s="28">
        <v>1</v>
      </c>
      <c r="CK19" s="46">
        <v>6</v>
      </c>
      <c r="CL19" s="16">
        <v>8</v>
      </c>
      <c r="CM19" s="16">
        <v>22</v>
      </c>
      <c r="CN19" s="28"/>
    </row>
    <row r="20" spans="1:92" ht="42.75" customHeight="1">
      <c r="A20" s="13">
        <v>13</v>
      </c>
      <c r="B20" s="50" t="s">
        <v>167</v>
      </c>
      <c r="C20" s="169">
        <f>C19/C16</f>
        <v>1.913978494623656</v>
      </c>
      <c r="D20" s="169">
        <f aca="true" t="shared" si="23" ref="D20:Z20">D19/D16</f>
        <v>4.487179487179487</v>
      </c>
      <c r="E20" s="169">
        <f t="shared" si="23"/>
        <v>3.6422764227642275</v>
      </c>
      <c r="F20" s="169">
        <f t="shared" si="23"/>
        <v>3.09375</v>
      </c>
      <c r="G20" s="169">
        <f t="shared" si="23"/>
        <v>6.611111111111111</v>
      </c>
      <c r="H20" s="169">
        <f>H19/H16</f>
        <v>2.1666666666666665</v>
      </c>
      <c r="I20" s="169">
        <f>I19/I16</f>
        <v>2.5384615384615383</v>
      </c>
      <c r="J20" s="169">
        <f t="shared" si="23"/>
        <v>9</v>
      </c>
      <c r="K20" s="169">
        <f t="shared" si="23"/>
        <v>5</v>
      </c>
      <c r="L20" s="169">
        <f t="shared" si="23"/>
        <v>3.4693877551020407</v>
      </c>
      <c r="M20" s="169">
        <f t="shared" si="23"/>
        <v>4</v>
      </c>
      <c r="N20" s="169">
        <f t="shared" si="23"/>
        <v>4.911111111111111</v>
      </c>
      <c r="O20" s="169">
        <f t="shared" si="23"/>
        <v>6.25</v>
      </c>
      <c r="P20" s="169">
        <f t="shared" si="23"/>
        <v>10.708333333333334</v>
      </c>
      <c r="Q20" s="169">
        <f t="shared" si="23"/>
        <v>4.538461538461538</v>
      </c>
      <c r="R20" s="169">
        <f t="shared" si="23"/>
        <v>4.333333333333333</v>
      </c>
      <c r="S20" s="169">
        <f>S19/S16</f>
        <v>4.181818181818182</v>
      </c>
      <c r="T20" s="169">
        <f t="shared" si="23"/>
        <v>3.325</v>
      </c>
      <c r="U20" s="169">
        <f t="shared" si="23"/>
        <v>3.6790123456790123</v>
      </c>
      <c r="V20" s="169">
        <f>V19/V16</f>
        <v>1.75</v>
      </c>
      <c r="W20" s="169">
        <f t="shared" si="23"/>
        <v>4.696969696969697</v>
      </c>
      <c r="X20" s="169">
        <f>X19/X16</f>
        <v>3.922832140015911</v>
      </c>
      <c r="Y20" s="169">
        <f>Y19/Y16</f>
        <v>1.5</v>
      </c>
      <c r="Z20" s="169" t="e">
        <f t="shared" si="23"/>
        <v>#DIV/0!</v>
      </c>
      <c r="AB20" s="12">
        <f>AB19+1</f>
        <v>14</v>
      </c>
      <c r="AC20" s="8" t="s">
        <v>71</v>
      </c>
      <c r="AD20" s="16"/>
      <c r="AE20" s="28"/>
      <c r="AF20" s="28"/>
      <c r="AG20" s="28"/>
      <c r="AH20" s="28"/>
      <c r="AI20" s="28"/>
      <c r="AJ20" s="17">
        <f>SUM(AG20:AI20)</f>
        <v>0</v>
      </c>
      <c r="AK20" s="171">
        <f>((SUM(AE20:AF20))-(SUM(AG20:AI20)))</f>
        <v>0</v>
      </c>
      <c r="AL20" s="28"/>
      <c r="AM20" s="28"/>
      <c r="AN20" s="172" t="e">
        <f t="shared" si="2"/>
        <v>#DIV/0!</v>
      </c>
      <c r="AO20" s="117">
        <f>AL20/AD21</f>
        <v>0</v>
      </c>
      <c r="AP20" s="117" t="e">
        <f>(AL20/(AD20*AD21))*100</f>
        <v>#DIV/0!</v>
      </c>
      <c r="AQ20" s="117" t="e">
        <f t="shared" si="18"/>
        <v>#DIV/0!</v>
      </c>
      <c r="AR20" s="117" t="e">
        <f>((AD20*AD21)-AL20)/AJ20</f>
        <v>#DIV/0!</v>
      </c>
      <c r="AS20" s="117">
        <f>((AH20+AI20)/AJ18)*1000</f>
        <v>0</v>
      </c>
      <c r="AT20" s="117">
        <f>(AI20/AJ18)*1000</f>
        <v>0</v>
      </c>
      <c r="AV20" s="12">
        <f t="shared" si="8"/>
        <v>14</v>
      </c>
      <c r="AW20" s="11" t="s">
        <v>46</v>
      </c>
      <c r="AX20" s="16">
        <v>4</v>
      </c>
      <c r="AY20" s="16">
        <v>100</v>
      </c>
      <c r="AZ20" s="16">
        <v>86</v>
      </c>
      <c r="BA20" s="16">
        <v>5</v>
      </c>
      <c r="BB20" s="16">
        <v>7</v>
      </c>
      <c r="BC20" s="17">
        <f t="shared" si="6"/>
        <v>98</v>
      </c>
      <c r="BD20" s="17">
        <f t="shared" si="7"/>
        <v>6</v>
      </c>
      <c r="BE20" s="17">
        <f t="shared" si="9"/>
        <v>361</v>
      </c>
      <c r="BF20" s="16"/>
      <c r="BG20" s="16">
        <v>106</v>
      </c>
      <c r="BH20" s="16"/>
      <c r="BI20" s="16"/>
      <c r="BJ20" s="16"/>
      <c r="BK20" s="16"/>
      <c r="BL20" s="28">
        <v>123</v>
      </c>
      <c r="BM20" s="46">
        <v>15</v>
      </c>
      <c r="BN20" s="46">
        <v>52</v>
      </c>
      <c r="BO20" s="16">
        <v>65</v>
      </c>
      <c r="BP20" s="16"/>
      <c r="BQ20" s="24"/>
      <c r="BR20" s="37">
        <f t="shared" si="12"/>
        <v>0</v>
      </c>
      <c r="BS20" s="28"/>
      <c r="BT20" s="75"/>
      <c r="BU20" s="12">
        <f t="shared" si="10"/>
        <v>14</v>
      </c>
      <c r="BV20" s="11" t="s">
        <v>46</v>
      </c>
      <c r="BW20" s="16">
        <v>4</v>
      </c>
      <c r="BX20" s="16">
        <v>100</v>
      </c>
      <c r="BY20" s="16">
        <v>86</v>
      </c>
      <c r="BZ20" s="16">
        <v>5</v>
      </c>
      <c r="CA20" s="16">
        <v>7</v>
      </c>
      <c r="CB20" s="17">
        <f t="shared" si="15"/>
        <v>93</v>
      </c>
      <c r="CC20" s="16"/>
      <c r="CD20" s="16">
        <v>14</v>
      </c>
      <c r="CE20" s="16"/>
      <c r="CF20" s="16"/>
      <c r="CG20" s="16"/>
      <c r="CH20" s="16"/>
      <c r="CI20" s="28">
        <v>57</v>
      </c>
      <c r="CJ20" s="28">
        <v>6</v>
      </c>
      <c r="CK20" s="46">
        <v>12</v>
      </c>
      <c r="CL20" s="16">
        <v>9</v>
      </c>
      <c r="CM20" s="16"/>
      <c r="CN20" s="28"/>
    </row>
    <row r="21" spans="1:92" ht="34.5" customHeight="1">
      <c r="A21" s="13">
        <v>14</v>
      </c>
      <c r="B21" s="30" t="s">
        <v>83</v>
      </c>
      <c r="C21" s="169">
        <f>C18/C28</f>
        <v>6.32258064516129</v>
      </c>
      <c r="D21" s="169">
        <f>D18/C28</f>
        <v>10.161290322580646</v>
      </c>
      <c r="E21" s="169">
        <f>E18/C28</f>
        <v>14.32258064516129</v>
      </c>
      <c r="F21" s="169">
        <f>F18/C28</f>
        <v>6.193548387096774</v>
      </c>
      <c r="G21" s="169">
        <f>G18/C28</f>
        <v>6.806451612903226</v>
      </c>
      <c r="H21" s="169">
        <f>H18/C28</f>
        <v>3.4193548387096775</v>
      </c>
      <c r="I21" s="169">
        <f>I18/C28</f>
        <v>4.870967741935484</v>
      </c>
      <c r="J21" s="169">
        <f>J18/C28</f>
        <v>3.3225806451612905</v>
      </c>
      <c r="K21" s="169">
        <f>K18/C28</f>
        <v>4.096774193548387</v>
      </c>
      <c r="L21" s="169">
        <f>L18/C28</f>
        <v>21.35483870967742</v>
      </c>
      <c r="M21" s="169">
        <f>M18/C28</f>
        <v>22</v>
      </c>
      <c r="N21" s="169">
        <f>N18/C28</f>
        <v>14.161290322580646</v>
      </c>
      <c r="O21" s="169">
        <f>O18/C28</f>
        <v>0.967741935483871</v>
      </c>
      <c r="P21" s="169">
        <f>P18/C28</f>
        <v>8.64516129032258</v>
      </c>
      <c r="Q21" s="169">
        <f>Q18/C28</f>
        <v>13.161290322580646</v>
      </c>
      <c r="R21" s="169">
        <f>R18/C28</f>
        <v>1.032258064516129</v>
      </c>
      <c r="S21" s="169" t="e">
        <f>S18/B28</f>
        <v>#DIV/0!</v>
      </c>
      <c r="T21" s="169">
        <f>T18/C28</f>
        <v>8.290322580645162</v>
      </c>
      <c r="U21" s="169">
        <f>U18/C28</f>
        <v>9.64516129032258</v>
      </c>
      <c r="V21" s="169">
        <f>V18/C28</f>
        <v>3.967741935483871</v>
      </c>
      <c r="W21" s="169">
        <f>W18/C28</f>
        <v>5.258064516129032</v>
      </c>
      <c r="X21" s="169">
        <f>X18/C28</f>
        <v>175.41935483870967</v>
      </c>
      <c r="Y21" s="169">
        <f>Y18/C28</f>
        <v>2.3225806451612905</v>
      </c>
      <c r="Z21" s="169">
        <f>Z18/C28</f>
        <v>0</v>
      </c>
      <c r="AB21" s="25" t="s">
        <v>21</v>
      </c>
      <c r="AC21" s="25"/>
      <c r="AD21" s="107">
        <f>C28</f>
        <v>31</v>
      </c>
      <c r="AE21" s="25" t="s">
        <v>20</v>
      </c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V21" s="12">
        <f>AV20+1</f>
        <v>15</v>
      </c>
      <c r="AW21" s="8" t="s">
        <v>81</v>
      </c>
      <c r="AX21" s="28">
        <v>5</v>
      </c>
      <c r="AY21" s="16">
        <v>31</v>
      </c>
      <c r="AZ21" s="16">
        <v>30</v>
      </c>
      <c r="BA21" s="16"/>
      <c r="BB21" s="16"/>
      <c r="BC21" s="17">
        <f t="shared" si="6"/>
        <v>30</v>
      </c>
      <c r="BD21" s="17">
        <f t="shared" si="7"/>
        <v>6</v>
      </c>
      <c r="BE21" s="17">
        <f t="shared" si="9"/>
        <v>42</v>
      </c>
      <c r="BF21" s="16"/>
      <c r="BG21" s="16"/>
      <c r="BH21" s="16"/>
      <c r="BI21" s="16"/>
      <c r="BJ21" s="16"/>
      <c r="BK21" s="16"/>
      <c r="BL21" s="46"/>
      <c r="BM21" s="46">
        <v>5</v>
      </c>
      <c r="BN21" s="46">
        <v>30</v>
      </c>
      <c r="BO21" s="16">
        <v>7</v>
      </c>
      <c r="BP21" s="16"/>
      <c r="BQ21" s="24"/>
      <c r="BR21" s="37">
        <f t="shared" si="12"/>
        <v>0</v>
      </c>
      <c r="BS21" s="28"/>
      <c r="BT21" s="75"/>
      <c r="BU21" s="12">
        <f>BU20+1</f>
        <v>15</v>
      </c>
      <c r="BV21" s="8" t="s">
        <v>81</v>
      </c>
      <c r="BW21" s="28">
        <v>5</v>
      </c>
      <c r="BX21" s="16">
        <v>31</v>
      </c>
      <c r="BY21" s="16">
        <v>30</v>
      </c>
      <c r="BZ21" s="16"/>
      <c r="CA21" s="16"/>
      <c r="CB21" s="17">
        <f t="shared" si="15"/>
        <v>36</v>
      </c>
      <c r="CC21" s="16"/>
      <c r="CD21" s="16"/>
      <c r="CE21" s="16"/>
      <c r="CF21" s="16"/>
      <c r="CG21" s="16"/>
      <c r="CH21" s="16"/>
      <c r="CI21" s="28"/>
      <c r="CJ21" s="1"/>
      <c r="CK21" s="46">
        <v>6</v>
      </c>
      <c r="CL21" s="16">
        <v>4</v>
      </c>
      <c r="CM21" s="16">
        <v>20</v>
      </c>
      <c r="CN21" s="28">
        <v>14</v>
      </c>
    </row>
    <row r="22" spans="1:92" ht="24.75" customHeight="1">
      <c r="A22" s="13">
        <f t="shared" si="11"/>
        <v>15</v>
      </c>
      <c r="B22" s="30" t="s">
        <v>19</v>
      </c>
      <c r="C22" s="169">
        <f>(C18/(C6*C28))*100</f>
        <v>22.58064516129032</v>
      </c>
      <c r="D22" s="169">
        <f>(D18/(D6*C28))*100</f>
        <v>67.74193548387096</v>
      </c>
      <c r="E22" s="169">
        <f>(E18/(E6*C28))*100</f>
        <v>51.1520737327189</v>
      </c>
      <c r="F22" s="169">
        <f>(F18/(F6*C28))*100</f>
        <v>25.806451612903224</v>
      </c>
      <c r="G22" s="169">
        <f>(G18/(G6*C28))*100</f>
        <v>56.72043010752689</v>
      </c>
      <c r="H22" s="169">
        <f>(H18/(H6*C28))*100</f>
        <v>31.085043988269796</v>
      </c>
      <c r="I22" s="169">
        <f>(I18/(I6*C28))*100</f>
        <v>40.59139784946236</v>
      </c>
      <c r="J22" s="169">
        <f>(J18/(J6*C28))*100</f>
        <v>66.45161290322581</v>
      </c>
      <c r="K22" s="169">
        <f>(K18/(K6*C28))*100</f>
        <v>68.27956989247312</v>
      </c>
      <c r="L22" s="169">
        <f>(L18/(L6*C28))*100</f>
        <v>59.318996415770606</v>
      </c>
      <c r="M22" s="169">
        <f>(M18/(M6*C28))*100</f>
        <v>73.33333333333333</v>
      </c>
      <c r="N22" s="169">
        <f>(N18/(N6*C28))*100</f>
        <v>59.005376344086024</v>
      </c>
      <c r="O22" s="169">
        <f>(O18/(O6*C28))*100</f>
        <v>16.129032258064516</v>
      </c>
      <c r="P22" s="169">
        <f>(P18/(P6*C28))*100</f>
        <v>54.03225806451613</v>
      </c>
      <c r="Q22" s="169">
        <f>(Q18/(Q6*C28))*100</f>
        <v>50.62034739454094</v>
      </c>
      <c r="R22" s="169">
        <f>(R18/(R6*C28))*100</f>
        <v>5.734767025089606</v>
      </c>
      <c r="S22" s="169" t="e">
        <f>(S18/(S6*B28))*100</f>
        <v>#DIV/0!</v>
      </c>
      <c r="T22" s="169">
        <f>(T18/(T6*C28))*100</f>
        <v>41.4516129032258</v>
      </c>
      <c r="U22" s="169">
        <f>(U18/(U6*C28))*100</f>
        <v>48.225806451612904</v>
      </c>
      <c r="V22" s="169">
        <f>(V18/(V6*C28))*100</f>
        <v>66.12903225806451</v>
      </c>
      <c r="W22" s="169">
        <f>(W18/(W6*C28))*100</f>
        <v>37.55760368663594</v>
      </c>
      <c r="X22" s="169">
        <f>(X18/(X6*C28))*100</f>
        <v>46.40723672981738</v>
      </c>
      <c r="Y22" s="169" t="e">
        <f>(Y18/(Y6*C28))*100</f>
        <v>#DIV/0!</v>
      </c>
      <c r="Z22" s="169">
        <f>(Z18/(Z6*C28))*100</f>
        <v>0</v>
      </c>
      <c r="AU22" s="123"/>
      <c r="AV22" s="12">
        <f t="shared" si="8"/>
        <v>16</v>
      </c>
      <c r="AW22" s="8" t="s">
        <v>94</v>
      </c>
      <c r="AX22" s="34">
        <v>12</v>
      </c>
      <c r="AY22" s="16">
        <v>23</v>
      </c>
      <c r="AZ22" s="16">
        <v>27</v>
      </c>
      <c r="BA22" s="16"/>
      <c r="BB22" s="16"/>
      <c r="BC22" s="17">
        <f t="shared" si="6"/>
        <v>27</v>
      </c>
      <c r="BD22" s="17">
        <f t="shared" si="7"/>
        <v>8</v>
      </c>
      <c r="BE22" s="17">
        <f t="shared" si="9"/>
        <v>19</v>
      </c>
      <c r="BF22" s="16"/>
      <c r="BG22" s="16"/>
      <c r="BH22" s="16"/>
      <c r="BI22" s="16"/>
      <c r="BJ22" s="16"/>
      <c r="BK22" s="16"/>
      <c r="BL22" s="35"/>
      <c r="BM22" s="1"/>
      <c r="BN22" s="28">
        <v>7</v>
      </c>
      <c r="BO22" s="28">
        <v>12</v>
      </c>
      <c r="BP22" s="16"/>
      <c r="BQ22" s="34"/>
      <c r="BR22" s="37">
        <f t="shared" si="12"/>
        <v>0</v>
      </c>
      <c r="BS22" s="28"/>
      <c r="BT22" s="75"/>
      <c r="BU22" s="12">
        <f t="shared" si="10"/>
        <v>16</v>
      </c>
      <c r="BV22" s="8" t="s">
        <v>94</v>
      </c>
      <c r="BW22" s="34">
        <v>12</v>
      </c>
      <c r="BX22" s="16">
        <v>23</v>
      </c>
      <c r="BY22" s="16">
        <v>27</v>
      </c>
      <c r="BZ22" s="16"/>
      <c r="CA22" s="16"/>
      <c r="CB22" s="17">
        <f>CC22+CD22+CE22+CF22+CG22+CH22+CI22+CJ22+CK22+CL22+CM22</f>
        <v>27</v>
      </c>
      <c r="CC22" s="16"/>
      <c r="CD22" s="16"/>
      <c r="CE22" s="16"/>
      <c r="CF22" s="16"/>
      <c r="CG22" s="16"/>
      <c r="CH22" s="16"/>
      <c r="CI22" s="35"/>
      <c r="CJ22" s="35"/>
      <c r="CK22" s="46">
        <v>1</v>
      </c>
      <c r="CL22" s="16">
        <v>1</v>
      </c>
      <c r="CM22" s="16">
        <v>25</v>
      </c>
      <c r="CN22" s="28"/>
    </row>
    <row r="23" spans="1:92" ht="34.5" customHeight="1">
      <c r="A23" s="13">
        <f t="shared" si="11"/>
        <v>16</v>
      </c>
      <c r="B23" s="30" t="s">
        <v>135</v>
      </c>
      <c r="C23" s="169">
        <f aca="true" t="shared" si="24" ref="C23:K23">C16/C6</f>
        <v>3.3214285714285716</v>
      </c>
      <c r="D23" s="169">
        <f t="shared" si="24"/>
        <v>5.2</v>
      </c>
      <c r="E23" s="169">
        <f t="shared" si="24"/>
        <v>4.392857142857143</v>
      </c>
      <c r="F23" s="169">
        <f t="shared" si="24"/>
        <v>2.6666666666666665</v>
      </c>
      <c r="G23" s="169">
        <f t="shared" si="24"/>
        <v>1.5</v>
      </c>
      <c r="H23" s="169">
        <f t="shared" si="24"/>
        <v>1.0909090909090908</v>
      </c>
      <c r="I23" s="169">
        <f t="shared" si="24"/>
        <v>1.0833333333333333</v>
      </c>
      <c r="J23" s="169">
        <f t="shared" si="24"/>
        <v>0.2</v>
      </c>
      <c r="K23" s="169">
        <f t="shared" si="24"/>
        <v>0.16666666666666666</v>
      </c>
      <c r="L23" s="169">
        <f aca="true" t="shared" si="25" ref="L23:X23">L16/L6</f>
        <v>5.444444444444445</v>
      </c>
      <c r="M23" s="169">
        <f t="shared" si="25"/>
        <v>6</v>
      </c>
      <c r="N23" s="169">
        <f t="shared" si="25"/>
        <v>3.75</v>
      </c>
      <c r="O23" s="169">
        <f t="shared" si="25"/>
        <v>0.6666666666666666</v>
      </c>
      <c r="P23" s="169">
        <f t="shared" si="25"/>
        <v>1.5</v>
      </c>
      <c r="Q23" s="169">
        <f t="shared" si="25"/>
        <v>4</v>
      </c>
      <c r="R23" s="169">
        <f t="shared" si="25"/>
        <v>0.16666666666666666</v>
      </c>
      <c r="S23" s="169">
        <f t="shared" si="25"/>
        <v>2.619047619047619</v>
      </c>
      <c r="T23" s="169">
        <f t="shared" si="25"/>
        <v>4</v>
      </c>
      <c r="U23" s="169">
        <f t="shared" si="25"/>
        <v>4.05</v>
      </c>
      <c r="V23" s="169">
        <f t="shared" si="25"/>
        <v>0.6666666666666666</v>
      </c>
      <c r="W23" s="169">
        <f t="shared" si="25"/>
        <v>2.357142857142857</v>
      </c>
      <c r="X23" s="169">
        <f t="shared" si="25"/>
        <v>3.3253968253968256</v>
      </c>
      <c r="Y23" s="169">
        <f>Y16/Z6</f>
        <v>12.5</v>
      </c>
      <c r="Z23" s="169">
        <f>Z16/Z6</f>
        <v>0</v>
      </c>
      <c r="AA23" s="64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  <c r="AN23" s="20"/>
      <c r="AO23" s="20"/>
      <c r="AP23" s="20"/>
      <c r="AQ23" s="18"/>
      <c r="AR23" s="18"/>
      <c r="AT23" s="185"/>
      <c r="AU23" s="185"/>
      <c r="AV23" s="12">
        <f t="shared" si="8"/>
        <v>17</v>
      </c>
      <c r="AW23" s="138" t="s">
        <v>173</v>
      </c>
      <c r="AX23" s="28">
        <v>7</v>
      </c>
      <c r="AY23" s="24">
        <v>36</v>
      </c>
      <c r="AZ23" s="139">
        <v>39</v>
      </c>
      <c r="BA23" s="16"/>
      <c r="BB23" s="16">
        <v>1</v>
      </c>
      <c r="BC23" s="17">
        <f t="shared" si="6"/>
        <v>40</v>
      </c>
      <c r="BD23" s="17">
        <f t="shared" si="7"/>
        <v>3</v>
      </c>
      <c r="BE23" s="17">
        <f t="shared" si="9"/>
        <v>36</v>
      </c>
      <c r="BF23" s="16">
        <v>10</v>
      </c>
      <c r="BG23" s="16"/>
      <c r="BH23" s="16">
        <v>3</v>
      </c>
      <c r="BI23" s="16"/>
      <c r="BJ23" s="16"/>
      <c r="BK23" s="16"/>
      <c r="BL23" s="35"/>
      <c r="BM23" s="46"/>
      <c r="BN23" s="46"/>
      <c r="BO23" s="16">
        <v>23</v>
      </c>
      <c r="BP23" s="139"/>
      <c r="BQ23" s="24"/>
      <c r="BR23" s="37">
        <f t="shared" si="12"/>
        <v>0</v>
      </c>
      <c r="BS23" s="35"/>
      <c r="BT23" s="62"/>
      <c r="BU23" s="12">
        <f t="shared" si="10"/>
        <v>17</v>
      </c>
      <c r="BV23" s="138" t="s">
        <v>173</v>
      </c>
      <c r="BW23" s="28">
        <v>7</v>
      </c>
      <c r="BX23" s="24">
        <v>36</v>
      </c>
      <c r="BY23" s="139">
        <v>39</v>
      </c>
      <c r="BZ23" s="16"/>
      <c r="CA23" s="16">
        <v>1</v>
      </c>
      <c r="CB23" s="17">
        <f>CC23+CD23+CE23+CF23+CG23+CH23+CI23+CJ23+CK23+CL23+CM23</f>
        <v>40</v>
      </c>
      <c r="CC23" s="16">
        <v>1</v>
      </c>
      <c r="CD23" s="16"/>
      <c r="CE23" s="16"/>
      <c r="CF23" s="16"/>
      <c r="CG23" s="16"/>
      <c r="CH23" s="16"/>
      <c r="CI23" s="35"/>
      <c r="CJ23" s="35"/>
      <c r="CK23" s="46"/>
      <c r="CL23" s="16">
        <v>6</v>
      </c>
      <c r="CM23" s="16">
        <v>33</v>
      </c>
      <c r="CN23" s="28"/>
    </row>
    <row r="24" spans="1:92" ht="24.75" customHeight="1">
      <c r="A24" s="13">
        <f t="shared" si="11"/>
        <v>17</v>
      </c>
      <c r="B24" s="30" t="s">
        <v>138</v>
      </c>
      <c r="C24" s="169">
        <f>((C6*C28)-C18)/C16</f>
        <v>7.225806451612903</v>
      </c>
      <c r="D24" s="169">
        <f>((D6*C28)-D18)/D16</f>
        <v>1.9230769230769231</v>
      </c>
      <c r="E24" s="169">
        <f>((E6*C28)-E18)/E16</f>
        <v>3.4471544715447155</v>
      </c>
      <c r="F24" s="169">
        <f>((F6*C28)-F18)/F16</f>
        <v>8.625</v>
      </c>
      <c r="G24" s="169">
        <f>((G6*C28)-G18)/G16</f>
        <v>8.944444444444445</v>
      </c>
      <c r="H24" s="169">
        <f>((H6*C28)-H18)/H16</f>
        <v>19.583333333333332</v>
      </c>
      <c r="I24" s="169">
        <f>((I6*C28)-I18)/I16</f>
        <v>17</v>
      </c>
      <c r="J24" s="169">
        <f>((J6*C28)-J18)/J16</f>
        <v>52</v>
      </c>
      <c r="K24" s="169">
        <f>((K6*C28)-K18)/K16</f>
        <v>59</v>
      </c>
      <c r="L24" s="169">
        <f>((L6*C28)-L18)/L16</f>
        <v>2.316326530612245</v>
      </c>
      <c r="M24" s="169">
        <f>((M6*C28)-M18)/M16</f>
        <v>1.3777777777777778</v>
      </c>
      <c r="N24" s="169">
        <f>((N6*C28)-N18)/N16</f>
        <v>3.388888888888889</v>
      </c>
      <c r="O24" s="169">
        <f>((O6*C28)-O18)/O16</f>
        <v>39</v>
      </c>
      <c r="P24" s="169">
        <f>((P6*C28)-P18)/P16</f>
        <v>9.5</v>
      </c>
      <c r="Q24" s="169">
        <f>((Q6*C28)-Q18)/Q16</f>
        <v>3.826923076923077</v>
      </c>
      <c r="R24" s="169">
        <f>((R6*C28)-R18)/R16</f>
        <v>175.33333333333334</v>
      </c>
      <c r="S24" s="169">
        <f>((S6*B28)-S18)/S16</f>
        <v>-4.181818181818182</v>
      </c>
      <c r="T24" s="169">
        <f>((T6*C28)-T18)/T16</f>
        <v>4.5375</v>
      </c>
      <c r="U24" s="169">
        <f>((U6*C28)-U18)/U16</f>
        <v>3.962962962962963</v>
      </c>
      <c r="V24" s="169">
        <f>((V6*C28)-V18)/V16</f>
        <v>15.75</v>
      </c>
      <c r="W24" s="169">
        <f>((W6*C28)-W18)/W16</f>
        <v>8.212121212121213</v>
      </c>
      <c r="X24" s="169">
        <f>((X6*C28)-X18)/X16</f>
        <v>4.996022275258552</v>
      </c>
      <c r="Y24" s="169">
        <f>((Y6*C28)-Y18)/Y16</f>
        <v>-1.44</v>
      </c>
      <c r="Z24" s="169" t="e">
        <f>((Z6*C28)-Z18)/Z16</f>
        <v>#DIV/0!</v>
      </c>
      <c r="AA24" s="65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20"/>
      <c r="AN24" s="20"/>
      <c r="AO24" s="20"/>
      <c r="AP24" s="20"/>
      <c r="AQ24" s="18"/>
      <c r="AR24" s="18"/>
      <c r="AT24" s="124"/>
      <c r="AU24" s="66"/>
      <c r="AV24" s="12">
        <f t="shared" si="8"/>
        <v>18</v>
      </c>
      <c r="AW24" s="11" t="s">
        <v>42</v>
      </c>
      <c r="AX24" s="24">
        <v>3</v>
      </c>
      <c r="AY24" s="139">
        <v>41</v>
      </c>
      <c r="AZ24" s="24">
        <v>38</v>
      </c>
      <c r="BA24" s="24"/>
      <c r="BB24" s="24"/>
      <c r="BC24" s="17">
        <f t="shared" si="6"/>
        <v>38</v>
      </c>
      <c r="BD24" s="17">
        <f t="shared" si="7"/>
        <v>6</v>
      </c>
      <c r="BE24" s="17">
        <f t="shared" si="9"/>
        <v>0</v>
      </c>
      <c r="BF24" s="24"/>
      <c r="BG24" s="24"/>
      <c r="BH24" s="24"/>
      <c r="BI24" s="24"/>
      <c r="BJ24" s="24"/>
      <c r="BK24" s="24"/>
      <c r="BL24" s="35"/>
      <c r="BM24" s="47"/>
      <c r="BN24" s="47"/>
      <c r="BO24" s="24"/>
      <c r="BP24" s="24"/>
      <c r="BQ24" s="24"/>
      <c r="BR24" s="37">
        <f>BQ24/BC24</f>
        <v>0</v>
      </c>
      <c r="BS24" s="35"/>
      <c r="BT24" s="62"/>
      <c r="BU24" s="12">
        <f t="shared" si="10"/>
        <v>18</v>
      </c>
      <c r="BV24" s="11" t="s">
        <v>42</v>
      </c>
      <c r="BW24" s="24">
        <v>3</v>
      </c>
      <c r="BX24" s="139">
        <v>41</v>
      </c>
      <c r="BY24" s="24">
        <v>38</v>
      </c>
      <c r="BZ24" s="24"/>
      <c r="CA24" s="24"/>
      <c r="CB24" s="17">
        <f>CC24+CD24+CE24+CF24+CG24+CH24+CI24+CJ24+CK24+CL24+CM24</f>
        <v>38</v>
      </c>
      <c r="CC24" s="24"/>
      <c r="CD24" s="24"/>
      <c r="CE24" s="24"/>
      <c r="CF24" s="24"/>
      <c r="CG24" s="24"/>
      <c r="CH24" s="24"/>
      <c r="CI24" s="35"/>
      <c r="CJ24" s="35"/>
      <c r="CK24" s="47"/>
      <c r="CL24" s="24"/>
      <c r="CM24" s="24">
        <v>38</v>
      </c>
      <c r="CN24" s="28"/>
    </row>
    <row r="25" spans="1:92" ht="24.75" customHeight="1">
      <c r="A25" s="13">
        <f t="shared" si="11"/>
        <v>18</v>
      </c>
      <c r="B25" s="11" t="s">
        <v>137</v>
      </c>
      <c r="C25" s="169">
        <f>((C13+C14)/X16)*1000</f>
        <v>0</v>
      </c>
      <c r="D25" s="169">
        <f>((D13+D14)/X16)*1000</f>
        <v>1.591089896579157</v>
      </c>
      <c r="E25" s="169">
        <f>((E13+E14)/X16)*1000</f>
        <v>0</v>
      </c>
      <c r="F25" s="169">
        <f>((F13+F14)/X16)*1000</f>
        <v>0</v>
      </c>
      <c r="G25" s="169">
        <f>((G13+G14)/X16)*1000</f>
        <v>13.524264120922831</v>
      </c>
      <c r="H25" s="169">
        <f>((H13+H14)/X16)*1000</f>
        <v>7.159904534606206</v>
      </c>
      <c r="I25" s="169">
        <f>((I13+I14)/X16)*1000</f>
        <v>10.342084327764518</v>
      </c>
      <c r="J25" s="169">
        <f>((J13+J14)/X16)*1000</f>
        <v>0</v>
      </c>
      <c r="K25" s="169">
        <f>((K13+K14)/X16)*1000</f>
        <v>0.7955449482895784</v>
      </c>
      <c r="L25" s="169">
        <f>((L13+L14)/X16)*1000</f>
        <v>1.591089896579157</v>
      </c>
      <c r="M25" s="169">
        <f>((M13+M14)/X16)*1000</f>
        <v>1.591089896579157</v>
      </c>
      <c r="N25" s="169">
        <f>((N13+N14)/X16)*1000</f>
        <v>5.568814638027049</v>
      </c>
      <c r="O25" s="169">
        <f>((O13+O14)/X16)*1000</f>
        <v>0</v>
      </c>
      <c r="P25" s="169">
        <f>((P13+P14)/X16)*1000</f>
        <v>0</v>
      </c>
      <c r="Q25" s="169">
        <f>((Q13+Q14)/X16)*1000</f>
        <v>1.591089896579157</v>
      </c>
      <c r="R25" s="169">
        <f>((R13+R14)/X16)*1000</f>
        <v>0</v>
      </c>
      <c r="S25" s="169">
        <f>((S13+S14)/X16)*1000</f>
        <v>0</v>
      </c>
      <c r="T25" s="169">
        <f>((T13+T14)/X16)*1000</f>
        <v>0</v>
      </c>
      <c r="U25" s="169">
        <f>((U13+U14)/X16)*1000</f>
        <v>0</v>
      </c>
      <c r="V25" s="169">
        <f>((V13+V14)/X16)*1000</f>
        <v>0.7955449482895784</v>
      </c>
      <c r="W25" s="169">
        <f>((W13+W14)/X16)*1000</f>
        <v>0</v>
      </c>
      <c r="X25" s="169">
        <f>((X13+X14)/X16)*1000</f>
        <v>44.55051710421639</v>
      </c>
      <c r="Y25" s="169">
        <f>((Y13+Y14)/X16)*1000</f>
        <v>0</v>
      </c>
      <c r="Z25" s="169">
        <f>((Z13+Z14)/X16)*1000</f>
        <v>0</v>
      </c>
      <c r="AA25" s="65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20"/>
      <c r="AN25" s="20"/>
      <c r="AO25" s="20"/>
      <c r="AP25" s="20"/>
      <c r="AQ25" s="18"/>
      <c r="AR25" s="18"/>
      <c r="AT25" s="185"/>
      <c r="AU25" s="185"/>
      <c r="AV25" s="188" t="s">
        <v>82</v>
      </c>
      <c r="AW25" s="188"/>
      <c r="AX25" s="17">
        <f aca="true" t="shared" si="26" ref="AX25:BD25">SUM(AX7:AX24)</f>
        <v>160</v>
      </c>
      <c r="AY25" s="17">
        <f>SUM(AY7:AY24)</f>
        <v>1272</v>
      </c>
      <c r="AZ25" s="17">
        <f t="shared" si="26"/>
        <v>1201</v>
      </c>
      <c r="BA25" s="17">
        <f t="shared" si="26"/>
        <v>22</v>
      </c>
      <c r="BB25" s="17">
        <f t="shared" si="26"/>
        <v>34</v>
      </c>
      <c r="BC25" s="17">
        <f t="shared" si="26"/>
        <v>1257</v>
      </c>
      <c r="BD25" s="17">
        <f t="shared" si="26"/>
        <v>175</v>
      </c>
      <c r="BE25" s="17">
        <f t="shared" si="9"/>
        <v>2254</v>
      </c>
      <c r="BF25" s="17">
        <f aca="true" t="shared" si="27" ref="BF25:BQ25">SUM(BF7:BF24)</f>
        <v>213</v>
      </c>
      <c r="BG25" s="17">
        <f t="shared" si="27"/>
        <v>106</v>
      </c>
      <c r="BH25" s="17">
        <f t="shared" si="27"/>
        <v>149</v>
      </c>
      <c r="BI25" s="17">
        <f t="shared" si="27"/>
        <v>103</v>
      </c>
      <c r="BJ25" s="17">
        <f t="shared" si="27"/>
        <v>120</v>
      </c>
      <c r="BK25" s="17">
        <f t="shared" si="27"/>
        <v>30</v>
      </c>
      <c r="BL25" s="17">
        <f t="shared" si="27"/>
        <v>123</v>
      </c>
      <c r="BM25" s="17">
        <f t="shared" si="27"/>
        <v>237</v>
      </c>
      <c r="BN25" s="17">
        <f t="shared" si="27"/>
        <v>565</v>
      </c>
      <c r="BO25" s="17">
        <f t="shared" si="27"/>
        <v>608</v>
      </c>
      <c r="BP25" s="17">
        <f t="shared" si="27"/>
        <v>0</v>
      </c>
      <c r="BQ25" s="17">
        <f t="shared" si="27"/>
        <v>0</v>
      </c>
      <c r="BR25" s="37">
        <f>BQ25/BC25</f>
        <v>0</v>
      </c>
      <c r="BS25" s="17">
        <f>SUM(BS7:BS24)</f>
        <v>0</v>
      </c>
      <c r="BT25" s="131"/>
      <c r="BU25" s="188" t="s">
        <v>82</v>
      </c>
      <c r="BV25" s="188"/>
      <c r="BW25" s="17">
        <f>SUM(BW7:BW24)</f>
        <v>160</v>
      </c>
      <c r="BX25" s="17">
        <f>SUM(BX7:BX24)</f>
        <v>1272</v>
      </c>
      <c r="BY25" s="17">
        <f>SUM(BY7:BY24)</f>
        <v>1201</v>
      </c>
      <c r="BZ25" s="17">
        <f>SUM(BZ7:BZ24)</f>
        <v>22</v>
      </c>
      <c r="CA25" s="17">
        <f>SUM(CA7:CA24)</f>
        <v>34</v>
      </c>
      <c r="CB25" s="17">
        <f>CC25+CD25+CE25+CF25+CG25+CH25+CI25+CJ25+CK25+CL25+CM25</f>
        <v>1257</v>
      </c>
      <c r="CC25" s="17">
        <f aca="true" t="shared" si="28" ref="CC25:CN25">SUM(CC7:CC24)</f>
        <v>40</v>
      </c>
      <c r="CD25" s="17">
        <f t="shared" si="28"/>
        <v>36</v>
      </c>
      <c r="CE25" s="17">
        <f t="shared" si="28"/>
        <v>33</v>
      </c>
      <c r="CF25" s="17">
        <f t="shared" si="28"/>
        <v>20</v>
      </c>
      <c r="CG25" s="17">
        <f t="shared" si="28"/>
        <v>10</v>
      </c>
      <c r="CH25" s="17">
        <f t="shared" si="28"/>
        <v>5</v>
      </c>
      <c r="CI25" s="17">
        <f t="shared" si="28"/>
        <v>57</v>
      </c>
      <c r="CJ25" s="17">
        <f>SUM(CJ7:CJ24)</f>
        <v>48</v>
      </c>
      <c r="CK25" s="17">
        <f t="shared" si="28"/>
        <v>158</v>
      </c>
      <c r="CL25" s="17">
        <f t="shared" si="28"/>
        <v>168</v>
      </c>
      <c r="CM25" s="17">
        <f t="shared" si="28"/>
        <v>682</v>
      </c>
      <c r="CN25" s="17">
        <f t="shared" si="28"/>
        <v>34</v>
      </c>
    </row>
    <row r="26" spans="1:92" ht="24.75" customHeight="1">
      <c r="A26" s="13">
        <f t="shared" si="11"/>
        <v>19</v>
      </c>
      <c r="B26" s="11" t="s">
        <v>136</v>
      </c>
      <c r="C26" s="169">
        <f>(C14/X16)*1000</f>
        <v>0</v>
      </c>
      <c r="D26" s="169">
        <f>(D14/X16)*1000</f>
        <v>0.7955449482895784</v>
      </c>
      <c r="E26" s="169">
        <f>(E14/X16)*1000</f>
        <v>0</v>
      </c>
      <c r="F26" s="169">
        <f>(F14/X16)*1000</f>
        <v>0</v>
      </c>
      <c r="G26" s="169">
        <f>(G14/X16)*1000</f>
        <v>10.342084327764518</v>
      </c>
      <c r="H26" s="169">
        <f>(H14/X16)*1000</f>
        <v>3.977724741447892</v>
      </c>
      <c r="I26" s="169">
        <f>(I14/X16)*1000</f>
        <v>5.568814638027049</v>
      </c>
      <c r="J26" s="169">
        <f>(J14/X16)*1000</f>
        <v>0</v>
      </c>
      <c r="K26" s="169">
        <f>(K14/X16)*1000</f>
        <v>0.7955449482895784</v>
      </c>
      <c r="L26" s="169">
        <f>(L14/X16)*1000</f>
        <v>0.7955449482895784</v>
      </c>
      <c r="M26" s="169">
        <f>(M14/X16)*1000</f>
        <v>0</v>
      </c>
      <c r="N26" s="169">
        <f>(N14/X16)*1000</f>
        <v>3.977724741447892</v>
      </c>
      <c r="O26" s="169">
        <f>(O14/X16)*1000</f>
        <v>0</v>
      </c>
      <c r="P26" s="169">
        <f>(P14/X16)*1000</f>
        <v>0</v>
      </c>
      <c r="Q26" s="169">
        <f>(Q14/X16)*1000</f>
        <v>0.7955449482895784</v>
      </c>
      <c r="R26" s="169">
        <f>(R14/X16)*1000</f>
        <v>0</v>
      </c>
      <c r="S26" s="169">
        <f>(S14/X16)*1000</f>
        <v>0</v>
      </c>
      <c r="T26" s="169">
        <f>(T14/X16)*1000</f>
        <v>0</v>
      </c>
      <c r="U26" s="169">
        <f>(U14/X16)*1000</f>
        <v>0</v>
      </c>
      <c r="V26" s="169">
        <f>(V14/X16)*1000</f>
        <v>0</v>
      </c>
      <c r="W26" s="169">
        <f>(W14/X16)*1000</f>
        <v>0</v>
      </c>
      <c r="X26" s="169">
        <f>(X14/X16)*1000</f>
        <v>27.048528241845663</v>
      </c>
      <c r="Y26" s="169">
        <f>(Y14/X16)*1000</f>
        <v>0</v>
      </c>
      <c r="Z26" s="169">
        <f>(Z14/X16)*1000</f>
        <v>0</v>
      </c>
      <c r="AA26" s="65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  <c r="AN26" s="20"/>
      <c r="AO26" s="20"/>
      <c r="AP26" s="20"/>
      <c r="AQ26" s="18"/>
      <c r="AR26" s="18"/>
      <c r="AT26" s="62"/>
      <c r="AU26" s="88"/>
      <c r="AV26" s="12">
        <f>AV24+1</f>
        <v>19</v>
      </c>
      <c r="AW26" s="49" t="s">
        <v>96</v>
      </c>
      <c r="AX26" s="36">
        <v>8</v>
      </c>
      <c r="AY26" s="36">
        <v>70</v>
      </c>
      <c r="AZ26" s="36">
        <v>73</v>
      </c>
      <c r="BA26" s="36"/>
      <c r="BB26" s="36"/>
      <c r="BC26" s="17">
        <f>SUM(AZ26:BB26)</f>
        <v>73</v>
      </c>
      <c r="BD26" s="17">
        <f>((SUM(AX26:AY26))-(SUM(AZ26:BB26)))</f>
        <v>5</v>
      </c>
      <c r="BE26" s="17">
        <f t="shared" si="9"/>
        <v>72</v>
      </c>
      <c r="BF26" s="36"/>
      <c r="BG26" s="36"/>
      <c r="BH26" s="36"/>
      <c r="BI26" s="36"/>
      <c r="BJ26" s="36"/>
      <c r="BK26" s="36"/>
      <c r="BL26" s="48"/>
      <c r="BM26" s="48"/>
      <c r="BN26" s="48">
        <v>9</v>
      </c>
      <c r="BO26" s="36">
        <v>5</v>
      </c>
      <c r="BP26" s="36">
        <v>58</v>
      </c>
      <c r="BQ26" s="36">
        <v>75</v>
      </c>
      <c r="BR26" s="37">
        <f>BQ26/BC26</f>
        <v>1.0273972602739727</v>
      </c>
      <c r="BS26" s="35"/>
      <c r="BT26" s="62"/>
      <c r="BU26" s="12">
        <f>BU24+1</f>
        <v>19</v>
      </c>
      <c r="BV26" s="49" t="s">
        <v>96</v>
      </c>
      <c r="BW26" s="36">
        <v>8</v>
      </c>
      <c r="BX26" s="36">
        <v>70</v>
      </c>
      <c r="BY26" s="36">
        <v>73</v>
      </c>
      <c r="BZ26" s="36"/>
      <c r="CA26" s="36"/>
      <c r="CB26" s="17">
        <f>CC26+CD26+CE26+CF26+CG26+CH26+CI26+CJ26+CK26+CL26+CM26</f>
        <v>0</v>
      </c>
      <c r="CC26" s="36"/>
      <c r="CD26" s="36"/>
      <c r="CE26" s="36"/>
      <c r="CF26" s="36"/>
      <c r="CG26" s="36"/>
      <c r="CH26" s="36"/>
      <c r="CI26" s="48"/>
      <c r="CJ26" s="48"/>
      <c r="CK26" s="48"/>
      <c r="CL26" s="36"/>
      <c r="CM26" s="36"/>
      <c r="CN26" s="36"/>
    </row>
    <row r="27" spans="1:92" ht="34.5" customHeight="1">
      <c r="A27" s="13">
        <f t="shared" si="11"/>
        <v>20</v>
      </c>
      <c r="B27" s="30" t="s">
        <v>80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65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20"/>
      <c r="AN27" s="20"/>
      <c r="AO27" s="21"/>
      <c r="AP27" s="21"/>
      <c r="AQ27" s="18"/>
      <c r="AR27" s="18"/>
      <c r="AT27" s="122"/>
      <c r="AU27" s="122"/>
      <c r="AV27" s="43" t="s">
        <v>21</v>
      </c>
      <c r="AW27" s="43"/>
      <c r="AX27" s="107">
        <f>C28</f>
        <v>31</v>
      </c>
      <c r="AY27" s="25" t="s">
        <v>20</v>
      </c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1"/>
      <c r="BT27" s="62"/>
      <c r="BU27" s="43" t="s">
        <v>21</v>
      </c>
      <c r="BV27" s="43"/>
      <c r="BW27" s="107">
        <f>C28</f>
        <v>31</v>
      </c>
      <c r="BX27" s="25" t="s">
        <v>20</v>
      </c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1"/>
      <c r="CN27" s="25"/>
    </row>
    <row r="28" spans="1:92" ht="15" customHeight="1">
      <c r="A28" s="43" t="s">
        <v>127</v>
      </c>
      <c r="B28" s="102"/>
      <c r="C28" s="34">
        <v>31</v>
      </c>
      <c r="D28" s="25" t="s">
        <v>20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64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20"/>
      <c r="AP28" s="20"/>
      <c r="AQ28" s="21"/>
      <c r="AR28" s="21"/>
      <c r="AS28" s="18"/>
      <c r="AT28" s="18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62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</row>
    <row r="29" spans="1:92" ht="15" customHeight="1">
      <c r="A29" s="18"/>
      <c r="B29" s="43"/>
      <c r="C29" s="53"/>
      <c r="D29" s="102"/>
      <c r="E29" s="18"/>
      <c r="F29" s="18"/>
      <c r="G29" s="18"/>
      <c r="H29" s="18"/>
      <c r="I29" s="18"/>
      <c r="J29" s="18"/>
      <c r="K29" s="18"/>
      <c r="L29" s="18"/>
      <c r="M29" s="18"/>
      <c r="R29" s="174" t="s">
        <v>192</v>
      </c>
      <c r="S29" s="174"/>
      <c r="T29" s="174"/>
      <c r="U29" s="174"/>
      <c r="V29" s="174"/>
      <c r="W29" s="174"/>
      <c r="X29" s="174"/>
      <c r="Y29" s="174"/>
      <c r="Z29" s="174"/>
      <c r="AB29" s="18"/>
      <c r="AC29" s="18"/>
      <c r="AD29" s="18"/>
      <c r="AE29" s="18"/>
      <c r="AF29" s="18"/>
      <c r="AG29" s="18"/>
      <c r="AH29" s="18"/>
      <c r="AI29" s="18"/>
      <c r="AJ29" s="18"/>
      <c r="AM29" s="203" t="s">
        <v>90</v>
      </c>
      <c r="AN29" s="203"/>
      <c r="AO29" s="203"/>
      <c r="AP29" s="203"/>
      <c r="AQ29" s="203"/>
      <c r="AR29" s="203"/>
      <c r="AS29" s="203"/>
      <c r="AT29" s="203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44" t="s">
        <v>140</v>
      </c>
      <c r="BN29" s="44"/>
      <c r="BO29" s="44"/>
      <c r="BP29" s="44"/>
      <c r="BQ29" s="44"/>
      <c r="BR29" s="44"/>
      <c r="BS29" s="25"/>
      <c r="BT29" s="130"/>
      <c r="BU29" s="1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44" t="s">
        <v>152</v>
      </c>
      <c r="CK29" s="44"/>
      <c r="CL29" s="44"/>
      <c r="CM29" s="44"/>
      <c r="CN29" s="44"/>
    </row>
    <row r="30" spans="3:92" ht="15" customHeight="1">
      <c r="C30" s="53"/>
      <c r="D30" s="102"/>
      <c r="E30" s="18"/>
      <c r="F30" s="18"/>
      <c r="G30" s="18"/>
      <c r="H30" s="18"/>
      <c r="I30" s="18"/>
      <c r="J30" s="18"/>
      <c r="K30" s="18"/>
      <c r="L30" s="18"/>
      <c r="M30" s="18"/>
      <c r="R30" s="145"/>
      <c r="S30" s="145"/>
      <c r="T30" s="174" t="s">
        <v>205</v>
      </c>
      <c r="U30" s="174"/>
      <c r="V30" s="174"/>
      <c r="W30" s="174"/>
      <c r="X30" s="174"/>
      <c r="Y30" s="145"/>
      <c r="Z30" s="145"/>
      <c r="AB30" s="18"/>
      <c r="AC30" s="22"/>
      <c r="AD30" s="18"/>
      <c r="AE30" s="18"/>
      <c r="AF30" s="18"/>
      <c r="AG30" s="18"/>
      <c r="AH30" s="18"/>
      <c r="AI30" s="18"/>
      <c r="AJ30" s="18"/>
      <c r="AK30" s="18"/>
      <c r="AL30" s="18"/>
      <c r="AM30" s="200" t="s">
        <v>91</v>
      </c>
      <c r="AN30" s="200"/>
      <c r="AO30" s="200"/>
      <c r="AP30" s="200"/>
      <c r="AQ30" s="200"/>
      <c r="AR30" s="200"/>
      <c r="AS30" s="200"/>
      <c r="AT30" s="200"/>
      <c r="AW30" s="69" t="s">
        <v>114</v>
      </c>
      <c r="AX30" s="69"/>
      <c r="AY30" s="69"/>
      <c r="AZ30" s="25"/>
      <c r="BA30" s="25"/>
      <c r="BB30" s="25"/>
      <c r="BC30" s="25"/>
      <c r="BD30" s="25"/>
      <c r="BE30" s="25"/>
      <c r="BF30" s="1"/>
      <c r="BG30" s="1"/>
      <c r="BH30" s="1"/>
      <c r="BI30" s="1"/>
      <c r="BJ30" s="1"/>
      <c r="BK30" s="1"/>
      <c r="BL30" s="1"/>
      <c r="BM30" s="1"/>
      <c r="BN30" s="1"/>
      <c r="BO30" s="57" t="s">
        <v>95</v>
      </c>
      <c r="BP30" s="57"/>
      <c r="BQ30" s="57"/>
      <c r="BR30" s="58"/>
      <c r="BS30" s="25"/>
      <c r="BT30" s="25"/>
      <c r="BU30" s="1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1"/>
      <c r="CI30" s="1"/>
      <c r="CJ30" s="1"/>
      <c r="CK30" s="1"/>
      <c r="CL30" s="25"/>
      <c r="CM30" s="57" t="s">
        <v>95</v>
      </c>
      <c r="CN30" s="57"/>
    </row>
    <row r="31" spans="2:92" ht="15">
      <c r="B31" s="25"/>
      <c r="C31" s="53"/>
      <c r="D31" s="102"/>
      <c r="E31" s="18"/>
      <c r="F31" s="18"/>
      <c r="G31" s="18"/>
      <c r="H31" s="18"/>
      <c r="I31" s="18"/>
      <c r="J31" s="18"/>
      <c r="K31" s="18"/>
      <c r="L31" s="18"/>
      <c r="M31" s="18"/>
      <c r="R31" s="20"/>
      <c r="S31" s="20"/>
      <c r="T31" s="20"/>
      <c r="U31" s="20"/>
      <c r="V31" s="20"/>
      <c r="W31" s="20"/>
      <c r="X31" s="20"/>
      <c r="Y31" s="20"/>
      <c r="Z31" s="20"/>
      <c r="AB31" s="25"/>
      <c r="AC31" s="22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75" t="s">
        <v>91</v>
      </c>
      <c r="AO31" s="75"/>
      <c r="AP31" s="75"/>
      <c r="AQ31" s="75"/>
      <c r="AR31" s="75"/>
      <c r="AS31" s="75"/>
      <c r="AT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45"/>
      <c r="BP31" s="44"/>
      <c r="BQ31" s="44"/>
      <c r="BR31" s="44"/>
      <c r="BS31" s="25"/>
      <c r="BT31" s="25"/>
      <c r="BU31" s="1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1"/>
      <c r="CM31" s="45"/>
      <c r="CN31" s="44"/>
    </row>
    <row r="32" spans="1:92" ht="15">
      <c r="A32" s="18"/>
      <c r="B32" s="43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R32" s="20"/>
      <c r="S32" s="20"/>
      <c r="T32" s="20"/>
      <c r="U32" s="20"/>
      <c r="V32" s="20"/>
      <c r="W32" s="20"/>
      <c r="X32" s="20"/>
      <c r="Y32" s="20"/>
      <c r="Z32" s="20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45"/>
      <c r="BP32" s="44"/>
      <c r="BQ32" s="44"/>
      <c r="BR32" s="44"/>
      <c r="BS32" s="25"/>
      <c r="BT32" s="25"/>
      <c r="BU32" s="1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45"/>
      <c r="CN32" s="44"/>
    </row>
    <row r="33" spans="2:92" ht="15">
      <c r="B33" s="51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R33" s="20"/>
      <c r="S33" s="20"/>
      <c r="T33" s="20"/>
      <c r="U33" s="20"/>
      <c r="V33" s="20"/>
      <c r="W33" s="20"/>
      <c r="X33" s="20"/>
      <c r="Y33" s="20"/>
      <c r="Z33" s="20"/>
      <c r="AZ33" s="25"/>
      <c r="BA33" s="25"/>
      <c r="BB33" s="25"/>
      <c r="BC33" s="25"/>
      <c r="BD33" s="25"/>
      <c r="BE33" s="25"/>
      <c r="BF33" s="1"/>
      <c r="BG33" s="1"/>
      <c r="BH33" s="1"/>
      <c r="BI33" s="1"/>
      <c r="BJ33" s="1"/>
      <c r="BK33" s="1"/>
      <c r="BL33" s="1"/>
      <c r="BM33" s="1"/>
      <c r="BN33" s="1"/>
      <c r="BO33" s="56" t="s">
        <v>90</v>
      </c>
      <c r="BP33" s="56"/>
      <c r="BQ33" s="56"/>
      <c r="BR33" s="56"/>
      <c r="BS33" s="25"/>
      <c r="BT33" s="25"/>
      <c r="BU33" s="1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1"/>
      <c r="CI33" s="1"/>
      <c r="CJ33" s="1"/>
      <c r="CK33" s="1"/>
      <c r="CL33" s="1"/>
      <c r="CM33" s="56" t="s">
        <v>90</v>
      </c>
      <c r="CN33" s="56"/>
    </row>
    <row r="34" spans="1:92" ht="15" customHeight="1">
      <c r="A34" s="43"/>
      <c r="B34" s="51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R34" s="173"/>
      <c r="S34" s="173"/>
      <c r="T34" s="173"/>
      <c r="U34" s="173"/>
      <c r="V34" s="173"/>
      <c r="W34" s="173"/>
      <c r="X34" s="173"/>
      <c r="Y34" s="173"/>
      <c r="Z34" s="173"/>
      <c r="AW34" s="70" t="s">
        <v>115</v>
      </c>
      <c r="AX34" s="70"/>
      <c r="AY34" s="70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57" t="s">
        <v>91</v>
      </c>
      <c r="BP34" s="57"/>
      <c r="BQ34" s="57"/>
      <c r="BR34" s="57"/>
      <c r="BS34" s="25"/>
      <c r="BT34" s="25"/>
      <c r="BU34" s="1"/>
      <c r="BV34" s="40"/>
      <c r="BW34" s="42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1"/>
      <c r="CM34" s="57" t="s">
        <v>91</v>
      </c>
      <c r="CN34" s="57"/>
    </row>
    <row r="35" spans="1:26" ht="15" customHeight="1">
      <c r="A35" s="51"/>
      <c r="B35" s="51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R35" s="174"/>
      <c r="S35" s="174"/>
      <c r="T35" s="174"/>
      <c r="U35" s="174"/>
      <c r="V35" s="174"/>
      <c r="W35" s="174"/>
      <c r="X35" s="174"/>
      <c r="Y35" s="174"/>
      <c r="Z35" s="174"/>
    </row>
    <row r="36" spans="1:28" ht="15" customHeight="1">
      <c r="A36" s="6"/>
      <c r="C36" s="51"/>
      <c r="D36" s="51"/>
      <c r="E36" s="4"/>
      <c r="F36" s="4"/>
      <c r="G36" s="4"/>
      <c r="H36" s="4"/>
      <c r="I36" s="4"/>
      <c r="J36" s="4"/>
      <c r="K36" s="4"/>
      <c r="L36" s="4"/>
      <c r="M36" s="4"/>
      <c r="N36" s="5"/>
      <c r="O36" s="5"/>
      <c r="P36" s="5"/>
      <c r="Q36" s="5"/>
      <c r="R36" s="5"/>
      <c r="S36" s="5"/>
      <c r="T36" s="173" t="s">
        <v>206</v>
      </c>
      <c r="U36" s="173"/>
      <c r="V36" s="173"/>
      <c r="W36" s="173"/>
      <c r="X36" s="173"/>
      <c r="Y36" s="146"/>
      <c r="Z36" s="146"/>
      <c r="AA36" s="146"/>
      <c r="AB36" s="146"/>
    </row>
    <row r="37" spans="20:30" ht="15" customHeight="1">
      <c r="T37" s="174" t="s">
        <v>207</v>
      </c>
      <c r="U37" s="174"/>
      <c r="V37" s="174"/>
      <c r="W37" s="174"/>
      <c r="X37" s="174"/>
      <c r="Y37" s="145"/>
      <c r="Z37" s="145"/>
      <c r="AA37" s="145"/>
      <c r="AB37" s="145"/>
      <c r="AC37" s="145"/>
      <c r="AD37" s="145"/>
    </row>
    <row r="66" ht="12.75">
      <c r="T66" t="s">
        <v>87</v>
      </c>
    </row>
  </sheetData>
  <sheetProtection/>
  <mergeCells count="71">
    <mergeCell ref="K4:K5"/>
    <mergeCell ref="M4:M5"/>
    <mergeCell ref="E4:E5"/>
    <mergeCell ref="L4:L5"/>
    <mergeCell ref="Q4:Q5"/>
    <mergeCell ref="AG4:AJ4"/>
    <mergeCell ref="AE4:AF4"/>
    <mergeCell ref="R35:Z35"/>
    <mergeCell ref="V4:V5"/>
    <mergeCell ref="R29:Z29"/>
    <mergeCell ref="AC4:AC5"/>
    <mergeCell ref="T30:X30"/>
    <mergeCell ref="Z4:Z5"/>
    <mergeCell ref="T4:T5"/>
    <mergeCell ref="R34:Z34"/>
    <mergeCell ref="AM30:AT30"/>
    <mergeCell ref="AV25:AW25"/>
    <mergeCell ref="AB18:AC18"/>
    <mergeCell ref="AD4:AD5"/>
    <mergeCell ref="AB4:AB5"/>
    <mergeCell ref="AT23:AU23"/>
    <mergeCell ref="AQ4:AQ5"/>
    <mergeCell ref="AR4:AR5"/>
    <mergeCell ref="AP4:AP5"/>
    <mergeCell ref="AM29:AT29"/>
    <mergeCell ref="A2:Z2"/>
    <mergeCell ref="A3:Z3"/>
    <mergeCell ref="B4:B5"/>
    <mergeCell ref="G4:G5"/>
    <mergeCell ref="D4:D5"/>
    <mergeCell ref="N4:N5"/>
    <mergeCell ref="F4:F5"/>
    <mergeCell ref="J4:J5"/>
    <mergeCell ref="C4:C5"/>
    <mergeCell ref="Y4:Y5"/>
    <mergeCell ref="AB1:AT1"/>
    <mergeCell ref="A4:A5"/>
    <mergeCell ref="AB2:AT2"/>
    <mergeCell ref="AT4:AT5"/>
    <mergeCell ref="AM4:AM5"/>
    <mergeCell ref="AN4:AN5"/>
    <mergeCell ref="AL4:AL5"/>
    <mergeCell ref="AB3:AT3"/>
    <mergeCell ref="X4:X5"/>
    <mergeCell ref="A1:Z1"/>
    <mergeCell ref="CC4:CM5"/>
    <mergeCell ref="CN4:CN6"/>
    <mergeCell ref="BU25:BV25"/>
    <mergeCell ref="BE4:BE6"/>
    <mergeCell ref="BD4:BD6"/>
    <mergeCell ref="AV4:AV6"/>
    <mergeCell ref="AW4:AW6"/>
    <mergeCell ref="AZ4:BC5"/>
    <mergeCell ref="BF4:BR5"/>
    <mergeCell ref="BS4:BS6"/>
    <mergeCell ref="BU1:CN1"/>
    <mergeCell ref="BU2:CN2"/>
    <mergeCell ref="BU3:CN3"/>
    <mergeCell ref="AV1:BS1"/>
    <mergeCell ref="AV2:BS2"/>
    <mergeCell ref="AV3:BS3"/>
    <mergeCell ref="T36:X36"/>
    <mergeCell ref="T37:X37"/>
    <mergeCell ref="BW4:BX5"/>
    <mergeCell ref="BY4:CB5"/>
    <mergeCell ref="BU4:BU6"/>
    <mergeCell ref="BV4:BV6"/>
    <mergeCell ref="AX4:AY5"/>
    <mergeCell ref="AT25:AU25"/>
    <mergeCell ref="AS4:AS5"/>
    <mergeCell ref="AO4:AO5"/>
  </mergeCells>
  <printOptions/>
  <pageMargins left="0" right="0.2362204724409449" top="0.7480314960629921" bottom="0.7480314960629921" header="0.31496062992125984" footer="0.31496062992125984"/>
  <pageSetup orientation="landscape" paperSize="5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P42"/>
  <sheetViews>
    <sheetView showZeros="0" zoomScale="70" zoomScaleNormal="70" zoomScalePageLayoutView="0" workbookViewId="0" topLeftCell="AU1">
      <selection activeCell="BH6" sqref="BH6:BS6"/>
    </sheetView>
  </sheetViews>
  <sheetFormatPr defaultColWidth="9.140625" defaultRowHeight="12.75"/>
  <cols>
    <col min="1" max="1" width="5.421875" style="1" customWidth="1"/>
    <col min="2" max="2" width="20.7109375" style="1" customWidth="1"/>
    <col min="3" max="10" width="8.7109375" style="1" customWidth="1"/>
    <col min="11" max="11" width="10.140625" style="1" customWidth="1"/>
    <col min="12" max="13" width="11.140625" style="1" customWidth="1"/>
    <col min="14" max="14" width="10.8515625" style="1" customWidth="1"/>
    <col min="15" max="15" width="11.00390625" style="1" customWidth="1"/>
    <col min="16" max="20" width="8.7109375" style="1" customWidth="1"/>
    <col min="21" max="21" width="10.00390625" style="1" customWidth="1"/>
    <col min="22" max="22" width="10.421875" style="1" customWidth="1"/>
    <col min="23" max="23" width="9.8515625" style="1" customWidth="1"/>
    <col min="24" max="24" width="8.7109375" style="1" customWidth="1"/>
    <col min="25" max="25" width="9.57421875" style="1" customWidth="1"/>
    <col min="26" max="26" width="9.140625" style="1" customWidth="1"/>
    <col min="27" max="27" width="11.28125" style="1" customWidth="1"/>
    <col min="28" max="28" width="9.7109375" style="1" customWidth="1"/>
    <col min="29" max="30" width="9.140625" style="1" customWidth="1"/>
    <col min="31" max="31" width="16.7109375" style="1" customWidth="1"/>
    <col min="32" max="39" width="9.140625" style="1" customWidth="1"/>
    <col min="40" max="40" width="13.00390625" style="1" customWidth="1"/>
    <col min="41" max="42" width="9.140625" style="1" customWidth="1"/>
    <col min="43" max="43" width="11.421875" style="1" customWidth="1"/>
    <col min="44" max="50" width="9.140625" style="1" customWidth="1"/>
    <col min="51" max="51" width="23.8515625" style="1" customWidth="1"/>
    <col min="52" max="58" width="9.140625" style="1" customWidth="1"/>
    <col min="59" max="59" width="10.8515625" style="1" customWidth="1"/>
    <col min="60" max="71" width="9.140625" style="1" customWidth="1"/>
    <col min="72" max="72" width="10.421875" style="1" customWidth="1"/>
    <col min="73" max="75" width="9.140625" style="1" customWidth="1"/>
    <col min="76" max="76" width="28.00390625" style="1" customWidth="1"/>
    <col min="77" max="16384" width="9.140625" style="1" customWidth="1"/>
  </cols>
  <sheetData>
    <row r="1" spans="1:94" ht="18">
      <c r="A1" s="186" t="s">
        <v>92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89"/>
      <c r="AD1" s="186" t="s">
        <v>150</v>
      </c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89"/>
      <c r="AX1" s="186" t="s">
        <v>145</v>
      </c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89"/>
      <c r="BW1" s="186" t="s">
        <v>147</v>
      </c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</row>
    <row r="2" spans="1:94" ht="18">
      <c r="A2" s="186" t="s">
        <v>144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89"/>
      <c r="AD2" s="186" t="s">
        <v>144</v>
      </c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89"/>
      <c r="AX2" s="186" t="s">
        <v>146</v>
      </c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89"/>
      <c r="BW2" s="186" t="s">
        <v>146</v>
      </c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  <c r="CP2" s="186"/>
    </row>
    <row r="3" spans="1:94" ht="13.5" customHeight="1">
      <c r="A3" s="207" t="s">
        <v>203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89"/>
      <c r="AD3" s="187" t="str">
        <f>A3</f>
        <v>BULAN / TRIWULAN / TAHUN :           Agustus          2022</v>
      </c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89"/>
      <c r="AX3" s="187" t="str">
        <f>A3</f>
        <v>BULAN / TRIWULAN / TAHUN :           Agustus          2022</v>
      </c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89"/>
      <c r="BW3" s="187" t="str">
        <f>A3</f>
        <v>BULAN / TRIWULAN / TAHUN :           Agustus          2022</v>
      </c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7"/>
    </row>
    <row r="4" spans="1:94" ht="19.5" customHeight="1">
      <c r="A4" s="193" t="s">
        <v>1</v>
      </c>
      <c r="B4" s="193" t="s">
        <v>2</v>
      </c>
      <c r="C4" s="193" t="s">
        <v>3</v>
      </c>
      <c r="D4" s="193" t="s">
        <v>65</v>
      </c>
      <c r="E4" s="193" t="s">
        <v>109</v>
      </c>
      <c r="F4" s="193" t="s">
        <v>5</v>
      </c>
      <c r="G4" s="193" t="s">
        <v>194</v>
      </c>
      <c r="H4" s="193" t="s">
        <v>193</v>
      </c>
      <c r="I4" s="195" t="s">
        <v>169</v>
      </c>
      <c r="J4" s="193" t="s">
        <v>157</v>
      </c>
      <c r="K4" s="193" t="s">
        <v>139</v>
      </c>
      <c r="L4" s="193" t="s">
        <v>195</v>
      </c>
      <c r="M4" s="193" t="s">
        <v>181</v>
      </c>
      <c r="N4" s="195" t="s">
        <v>86</v>
      </c>
      <c r="O4" s="77" t="s">
        <v>86</v>
      </c>
      <c r="P4" s="73" t="s">
        <v>100</v>
      </c>
      <c r="Q4" s="193" t="s">
        <v>101</v>
      </c>
      <c r="R4" s="193" t="s">
        <v>102</v>
      </c>
      <c r="S4" s="77" t="s">
        <v>102</v>
      </c>
      <c r="T4" s="195" t="s">
        <v>104</v>
      </c>
      <c r="U4" s="195" t="s">
        <v>105</v>
      </c>
      <c r="V4" s="77" t="s">
        <v>106</v>
      </c>
      <c r="W4" s="77" t="s">
        <v>170</v>
      </c>
      <c r="X4" s="140" t="s">
        <v>176</v>
      </c>
      <c r="Y4" s="73" t="s">
        <v>4</v>
      </c>
      <c r="Z4" s="195" t="s">
        <v>8</v>
      </c>
      <c r="AA4" s="198" t="s">
        <v>88</v>
      </c>
      <c r="AB4" s="204" t="s">
        <v>71</v>
      </c>
      <c r="AC4" s="2"/>
      <c r="AD4" s="189" t="s">
        <v>1</v>
      </c>
      <c r="AE4" s="189" t="s">
        <v>47</v>
      </c>
      <c r="AF4" s="189" t="s">
        <v>48</v>
      </c>
      <c r="AG4" s="205" t="s">
        <v>49</v>
      </c>
      <c r="AH4" s="184"/>
      <c r="AI4" s="205" t="s">
        <v>28</v>
      </c>
      <c r="AJ4" s="206"/>
      <c r="AK4" s="206"/>
      <c r="AL4" s="184"/>
      <c r="AM4" s="175" t="s">
        <v>50</v>
      </c>
      <c r="AN4" s="181" t="s">
        <v>76</v>
      </c>
      <c r="AO4" s="181" t="s">
        <v>51</v>
      </c>
      <c r="AP4" s="175" t="s">
        <v>52</v>
      </c>
      <c r="AQ4" s="181" t="s">
        <v>77</v>
      </c>
      <c r="AR4" s="181" t="s">
        <v>78</v>
      </c>
      <c r="AS4" s="181" t="s">
        <v>79</v>
      </c>
      <c r="AT4" s="181" t="s">
        <v>53</v>
      </c>
      <c r="AU4" s="181" t="s">
        <v>97</v>
      </c>
      <c r="AV4" s="181" t="s">
        <v>98</v>
      </c>
      <c r="AW4" s="2"/>
      <c r="AX4" s="189" t="s">
        <v>1</v>
      </c>
      <c r="AY4" s="189" t="s">
        <v>22</v>
      </c>
      <c r="AZ4" s="175" t="s">
        <v>23</v>
      </c>
      <c r="BA4" s="176"/>
      <c r="BB4" s="175" t="s">
        <v>28</v>
      </c>
      <c r="BC4" s="179"/>
      <c r="BD4" s="179"/>
      <c r="BE4" s="176"/>
      <c r="BF4" s="181" t="s">
        <v>24</v>
      </c>
      <c r="BG4" s="181" t="s">
        <v>72</v>
      </c>
      <c r="BH4" s="175" t="s">
        <v>25</v>
      </c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6"/>
      <c r="BU4" s="181" t="s">
        <v>71</v>
      </c>
      <c r="BW4" s="189" t="s">
        <v>1</v>
      </c>
      <c r="BX4" s="189" t="s">
        <v>22</v>
      </c>
      <c r="BY4" s="175" t="s">
        <v>23</v>
      </c>
      <c r="BZ4" s="176"/>
      <c r="CA4" s="175" t="s">
        <v>148</v>
      </c>
      <c r="CB4" s="179"/>
      <c r="CC4" s="179"/>
      <c r="CD4" s="176"/>
      <c r="CE4" s="175" t="s">
        <v>149</v>
      </c>
      <c r="CF4" s="179"/>
      <c r="CG4" s="179"/>
      <c r="CH4" s="179"/>
      <c r="CI4" s="179"/>
      <c r="CJ4" s="179"/>
      <c r="CK4" s="179"/>
      <c r="CL4" s="179"/>
      <c r="CM4" s="179"/>
      <c r="CN4" s="179"/>
      <c r="CO4" s="176"/>
      <c r="CP4" s="181" t="s">
        <v>71</v>
      </c>
    </row>
    <row r="5" spans="1:94" ht="19.5" customHeight="1">
      <c r="A5" s="194"/>
      <c r="B5" s="194"/>
      <c r="C5" s="194"/>
      <c r="D5" s="194"/>
      <c r="E5" s="194"/>
      <c r="F5" s="194"/>
      <c r="G5" s="194"/>
      <c r="H5" s="194"/>
      <c r="I5" s="196"/>
      <c r="J5" s="194"/>
      <c r="K5" s="194"/>
      <c r="L5" s="194"/>
      <c r="M5" s="194"/>
      <c r="N5" s="196"/>
      <c r="O5" s="78" t="s">
        <v>166</v>
      </c>
      <c r="P5" s="74" t="s">
        <v>94</v>
      </c>
      <c r="Q5" s="194"/>
      <c r="R5" s="194"/>
      <c r="S5" s="74" t="s">
        <v>182</v>
      </c>
      <c r="T5" s="196"/>
      <c r="U5" s="196"/>
      <c r="V5" s="78" t="s">
        <v>175</v>
      </c>
      <c r="W5" s="78" t="s">
        <v>171</v>
      </c>
      <c r="X5" s="141"/>
      <c r="Y5" s="74" t="s">
        <v>156</v>
      </c>
      <c r="Z5" s="196"/>
      <c r="AA5" s="199"/>
      <c r="AB5" s="204"/>
      <c r="AC5" s="2"/>
      <c r="AD5" s="189"/>
      <c r="AE5" s="189"/>
      <c r="AF5" s="189"/>
      <c r="AG5" s="7" t="s">
        <v>26</v>
      </c>
      <c r="AH5" s="7" t="s">
        <v>27</v>
      </c>
      <c r="AI5" s="7" t="s">
        <v>68</v>
      </c>
      <c r="AJ5" s="104" t="s">
        <v>59</v>
      </c>
      <c r="AK5" s="104" t="s">
        <v>172</v>
      </c>
      <c r="AL5" s="105" t="s">
        <v>69</v>
      </c>
      <c r="AM5" s="177"/>
      <c r="AN5" s="183"/>
      <c r="AO5" s="183"/>
      <c r="AP5" s="177"/>
      <c r="AQ5" s="183"/>
      <c r="AR5" s="183"/>
      <c r="AS5" s="183"/>
      <c r="AT5" s="183"/>
      <c r="AU5" s="183"/>
      <c r="AV5" s="183"/>
      <c r="AW5" s="2"/>
      <c r="AX5" s="189"/>
      <c r="AY5" s="189"/>
      <c r="AZ5" s="177"/>
      <c r="BA5" s="178"/>
      <c r="BB5" s="190"/>
      <c r="BC5" s="191"/>
      <c r="BD5" s="191"/>
      <c r="BE5" s="192"/>
      <c r="BF5" s="182"/>
      <c r="BG5" s="182"/>
      <c r="BH5" s="177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78"/>
      <c r="BU5" s="182"/>
      <c r="BW5" s="189"/>
      <c r="BX5" s="189"/>
      <c r="BY5" s="177"/>
      <c r="BZ5" s="178"/>
      <c r="CA5" s="177"/>
      <c r="CB5" s="180"/>
      <c r="CC5" s="180"/>
      <c r="CD5" s="178"/>
      <c r="CE5" s="177"/>
      <c r="CF5" s="180"/>
      <c r="CG5" s="180"/>
      <c r="CH5" s="180"/>
      <c r="CI5" s="180"/>
      <c r="CJ5" s="180"/>
      <c r="CK5" s="180"/>
      <c r="CL5" s="180"/>
      <c r="CM5" s="180"/>
      <c r="CN5" s="180"/>
      <c r="CO5" s="178"/>
      <c r="CP5" s="182"/>
    </row>
    <row r="6" spans="1:94" ht="16.5" customHeight="1">
      <c r="A6" s="13" t="s">
        <v>9</v>
      </c>
      <c r="B6" s="30" t="s">
        <v>13</v>
      </c>
      <c r="C6" s="55">
        <v>28</v>
      </c>
      <c r="D6" s="55">
        <v>15</v>
      </c>
      <c r="E6" s="55">
        <v>25</v>
      </c>
      <c r="F6" s="55">
        <v>24</v>
      </c>
      <c r="G6" s="55">
        <v>12</v>
      </c>
      <c r="H6" s="55">
        <v>11</v>
      </c>
      <c r="I6" s="55">
        <v>10</v>
      </c>
      <c r="J6" s="55">
        <v>5</v>
      </c>
      <c r="K6" s="55">
        <v>6</v>
      </c>
      <c r="L6" s="55">
        <v>36</v>
      </c>
      <c r="M6" s="55">
        <v>30</v>
      </c>
      <c r="N6" s="55">
        <v>24</v>
      </c>
      <c r="O6" s="55">
        <v>6</v>
      </c>
      <c r="P6" s="55">
        <v>16</v>
      </c>
      <c r="Q6" s="55">
        <v>26</v>
      </c>
      <c r="R6" s="142"/>
      <c r="S6" s="55">
        <v>18</v>
      </c>
      <c r="T6" s="55">
        <v>21</v>
      </c>
      <c r="U6" s="55">
        <v>10</v>
      </c>
      <c r="V6" s="55">
        <v>14</v>
      </c>
      <c r="W6" s="55"/>
      <c r="X6" s="55">
        <v>6</v>
      </c>
      <c r="Y6" s="101">
        <v>14</v>
      </c>
      <c r="Z6" s="95">
        <f>SUM(C6:Y6)</f>
        <v>357</v>
      </c>
      <c r="AA6" s="55"/>
      <c r="AB6" s="101">
        <v>4</v>
      </c>
      <c r="AC6"/>
      <c r="AD6" s="12">
        <v>1</v>
      </c>
      <c r="AE6" s="8" t="s">
        <v>176</v>
      </c>
      <c r="AF6" s="12">
        <v>6</v>
      </c>
      <c r="AG6" s="12">
        <v>2</v>
      </c>
      <c r="AH6" s="12">
        <v>35</v>
      </c>
      <c r="AI6" s="55">
        <v>36</v>
      </c>
      <c r="AJ6" s="12"/>
      <c r="AK6" s="12"/>
      <c r="AL6" s="79">
        <f aca="true" t="shared" si="0" ref="AL6:AL16">SUM(AI6:AK6)</f>
        <v>36</v>
      </c>
      <c r="AM6" s="80">
        <f>((SUM(AG6:AH6))-(SUM(AI6:AK6)))</f>
        <v>1</v>
      </c>
      <c r="AN6" s="81">
        <v>111</v>
      </c>
      <c r="AO6" s="81">
        <v>12</v>
      </c>
      <c r="AP6" s="82">
        <f aca="true" t="shared" si="1" ref="AP6:AP16">AO6/AL6</f>
        <v>0.3333333333333333</v>
      </c>
      <c r="AQ6" s="83">
        <f>AN6/AF21</f>
        <v>3.5806451612903225</v>
      </c>
      <c r="AR6" s="83">
        <f>(AN6/(AF6*AF21))*100</f>
        <v>59.67741935483871</v>
      </c>
      <c r="AS6" s="83">
        <f aca="true" t="shared" si="2" ref="AS6:AS16">AL6/AF6</f>
        <v>6</v>
      </c>
      <c r="AT6" s="83">
        <f>((AF6*AF21)-AN6)/AL6</f>
        <v>2.0833333333333335</v>
      </c>
      <c r="AU6" s="83">
        <f>((AJ6+AK6)/AL18)*1000</f>
        <v>0</v>
      </c>
      <c r="AV6" s="83">
        <f>(AK6/AL18)*1000</f>
        <v>0</v>
      </c>
      <c r="AW6"/>
      <c r="AX6" s="189"/>
      <c r="AY6" s="189"/>
      <c r="AZ6" s="7" t="s">
        <v>26</v>
      </c>
      <c r="BA6" s="7" t="s">
        <v>27</v>
      </c>
      <c r="BB6" s="7" t="s">
        <v>68</v>
      </c>
      <c r="BC6" s="7" t="s">
        <v>75</v>
      </c>
      <c r="BD6" s="10" t="s">
        <v>74</v>
      </c>
      <c r="BE6" s="27" t="s">
        <v>73</v>
      </c>
      <c r="BF6" s="183"/>
      <c r="BG6" s="183"/>
      <c r="BH6" s="92" t="s">
        <v>194</v>
      </c>
      <c r="BI6" s="92" t="s">
        <v>193</v>
      </c>
      <c r="BJ6" s="92" t="s">
        <v>169</v>
      </c>
      <c r="BK6" s="92" t="s">
        <v>157</v>
      </c>
      <c r="BL6" s="92" t="s">
        <v>139</v>
      </c>
      <c r="BM6" s="92" t="s">
        <v>177</v>
      </c>
      <c r="BN6" s="93" t="s">
        <v>176</v>
      </c>
      <c r="BO6" s="100" t="s">
        <v>161</v>
      </c>
      <c r="BP6" s="93" t="s">
        <v>30</v>
      </c>
      <c r="BQ6" s="92" t="s">
        <v>31</v>
      </c>
      <c r="BR6" s="92" t="s">
        <v>32</v>
      </c>
      <c r="BS6" s="92" t="s">
        <v>33</v>
      </c>
      <c r="BT6" s="7" t="s">
        <v>34</v>
      </c>
      <c r="BU6" s="183"/>
      <c r="BW6" s="189"/>
      <c r="BX6" s="189"/>
      <c r="BY6" s="7" t="s">
        <v>26</v>
      </c>
      <c r="BZ6" s="7" t="s">
        <v>27</v>
      </c>
      <c r="CA6" s="7" t="s">
        <v>68</v>
      </c>
      <c r="CB6" s="7" t="s">
        <v>75</v>
      </c>
      <c r="CC6" s="10" t="s">
        <v>74</v>
      </c>
      <c r="CD6" s="27" t="s">
        <v>73</v>
      </c>
      <c r="CE6" s="92" t="s">
        <v>194</v>
      </c>
      <c r="CF6" s="92" t="s">
        <v>193</v>
      </c>
      <c r="CG6" s="92" t="s">
        <v>169</v>
      </c>
      <c r="CH6" s="92" t="s">
        <v>157</v>
      </c>
      <c r="CI6" s="92" t="s">
        <v>139</v>
      </c>
      <c r="CJ6" s="92" t="s">
        <v>177</v>
      </c>
      <c r="CK6" s="93" t="s">
        <v>176</v>
      </c>
      <c r="CL6" s="100" t="s">
        <v>161</v>
      </c>
      <c r="CM6" s="93" t="s">
        <v>30</v>
      </c>
      <c r="CN6" s="92" t="s">
        <v>31</v>
      </c>
      <c r="CO6" s="92" t="s">
        <v>32</v>
      </c>
      <c r="CP6" s="183"/>
    </row>
    <row r="7" spans="1:94" ht="24.75" customHeight="1">
      <c r="A7" s="13" t="s">
        <v>10</v>
      </c>
      <c r="B7" s="30" t="s">
        <v>60</v>
      </c>
      <c r="C7" s="13"/>
      <c r="D7" s="13"/>
      <c r="E7" s="13"/>
      <c r="F7" s="13"/>
      <c r="G7" s="13"/>
      <c r="H7" s="13"/>
      <c r="I7" s="103"/>
      <c r="J7" s="10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03"/>
      <c r="Y7" s="103"/>
      <c r="Z7" s="95">
        <f aca="true" t="shared" si="3" ref="Z7:Z19">SUM(C7:Y7)</f>
        <v>0</v>
      </c>
      <c r="AA7" s="13"/>
      <c r="AB7" s="32"/>
      <c r="AC7"/>
      <c r="AD7" s="12">
        <f aca="true" t="shared" si="4" ref="AD7:AD17">AD6+1</f>
        <v>2</v>
      </c>
      <c r="AE7" s="98" t="s">
        <v>161</v>
      </c>
      <c r="AF7" s="12">
        <v>27</v>
      </c>
      <c r="AG7" s="12">
        <v>16</v>
      </c>
      <c r="AH7" s="12">
        <v>110</v>
      </c>
      <c r="AI7" s="55">
        <v>107</v>
      </c>
      <c r="AJ7" s="12">
        <v>1</v>
      </c>
      <c r="AK7" s="12"/>
      <c r="AL7" s="79">
        <f t="shared" si="0"/>
        <v>108</v>
      </c>
      <c r="AM7" s="80">
        <f>((SUM(AG7:AH7))-(SUM(AI7:AK7)))</f>
        <v>18</v>
      </c>
      <c r="AN7" s="84">
        <v>363</v>
      </c>
      <c r="AO7" s="85">
        <v>355</v>
      </c>
      <c r="AP7" s="82">
        <f t="shared" si="1"/>
        <v>3.287037037037037</v>
      </c>
      <c r="AQ7" s="83">
        <f>AN7/AF21</f>
        <v>11.709677419354838</v>
      </c>
      <c r="AR7" s="83">
        <f>(AN7/(AF7*AF21))*100</f>
        <v>43.36917562724014</v>
      </c>
      <c r="AS7" s="83">
        <f t="shared" si="2"/>
        <v>4</v>
      </c>
      <c r="AT7" s="83">
        <f>((AF7*AF21)-AN7)/AL7</f>
        <v>4.388888888888889</v>
      </c>
      <c r="AU7" s="83">
        <f>((AJ7+AK7)/AL18)*1000</f>
        <v>0.7363770250368188</v>
      </c>
      <c r="AV7" s="83">
        <f>(AK7/AL18)*1000</f>
        <v>0</v>
      </c>
      <c r="AW7"/>
      <c r="AX7" s="12">
        <v>1</v>
      </c>
      <c r="AY7" s="11" t="s">
        <v>61</v>
      </c>
      <c r="AZ7" s="16">
        <v>37</v>
      </c>
      <c r="BA7" s="16">
        <v>401</v>
      </c>
      <c r="BB7" s="16">
        <v>378</v>
      </c>
      <c r="BC7" s="16">
        <v>9</v>
      </c>
      <c r="BD7" s="16">
        <v>14</v>
      </c>
      <c r="BE7" s="17">
        <f aca="true" t="shared" si="5" ref="BE7:BE24">SUM(BB7:BD7)</f>
        <v>401</v>
      </c>
      <c r="BF7" s="17">
        <f aca="true" t="shared" si="6" ref="BF7:BF24">((SUM(AZ7:BA7))-(SUM(BB7:BD7)))</f>
        <v>37</v>
      </c>
      <c r="BG7" s="17">
        <f>BH7+BI7+BJ7+BK7+BL7+BM7+BN7+BO7+BP7+BQ7+BR7</f>
        <v>1356</v>
      </c>
      <c r="BH7" s="16">
        <v>12</v>
      </c>
      <c r="BI7" s="16">
        <v>74</v>
      </c>
      <c r="BJ7" s="16">
        <v>2</v>
      </c>
      <c r="BK7" s="16"/>
      <c r="BL7" s="16"/>
      <c r="BM7" s="16">
        <v>63</v>
      </c>
      <c r="BN7" s="16"/>
      <c r="BO7" s="46">
        <v>77</v>
      </c>
      <c r="BP7" s="46">
        <v>91</v>
      </c>
      <c r="BQ7" s="16">
        <v>285</v>
      </c>
      <c r="BR7" s="16">
        <v>752</v>
      </c>
      <c r="BS7" s="24">
        <v>1693</v>
      </c>
      <c r="BT7" s="37">
        <f>BS7/BE7</f>
        <v>4.221945137157107</v>
      </c>
      <c r="BU7" s="28"/>
      <c r="BW7" s="12">
        <v>1</v>
      </c>
      <c r="BX7" s="11" t="s">
        <v>61</v>
      </c>
      <c r="BY7" s="16">
        <v>37</v>
      </c>
      <c r="BZ7" s="16">
        <v>401</v>
      </c>
      <c r="CA7" s="16">
        <v>378</v>
      </c>
      <c r="CB7" s="16">
        <v>9</v>
      </c>
      <c r="CC7" s="16">
        <v>14</v>
      </c>
      <c r="CD7" s="17">
        <f>CE7+CF7+CG7+CH7+CI7+CJ7+CK7+CL7+CM7+CN7+CO7</f>
        <v>401</v>
      </c>
      <c r="CE7" s="16">
        <v>2</v>
      </c>
      <c r="CF7" s="16">
        <v>14</v>
      </c>
      <c r="CG7" s="16"/>
      <c r="CH7" s="16"/>
      <c r="CI7" s="16"/>
      <c r="CJ7" s="16">
        <v>7</v>
      </c>
      <c r="CK7" s="16"/>
      <c r="CL7" s="46">
        <v>32</v>
      </c>
      <c r="CM7" s="46">
        <v>60</v>
      </c>
      <c r="CN7" s="16">
        <v>70</v>
      </c>
      <c r="CO7" s="16">
        <v>216</v>
      </c>
      <c r="CP7" s="28"/>
    </row>
    <row r="8" spans="1:94" ht="24.75" customHeight="1">
      <c r="A8" s="13">
        <v>1</v>
      </c>
      <c r="B8" s="30" t="s">
        <v>14</v>
      </c>
      <c r="C8" s="13">
        <v>5</v>
      </c>
      <c r="D8" s="13">
        <v>11</v>
      </c>
      <c r="E8" s="13">
        <v>24</v>
      </c>
      <c r="F8" s="13">
        <v>10</v>
      </c>
      <c r="G8" s="13">
        <v>5</v>
      </c>
      <c r="H8" s="13">
        <v>2</v>
      </c>
      <c r="I8" s="13">
        <v>5</v>
      </c>
      <c r="J8" s="13">
        <v>5</v>
      </c>
      <c r="K8" s="13">
        <v>3</v>
      </c>
      <c r="L8" s="13">
        <v>23</v>
      </c>
      <c r="M8" s="13">
        <v>24</v>
      </c>
      <c r="N8" s="13">
        <v>18</v>
      </c>
      <c r="O8" s="13"/>
      <c r="P8" s="13">
        <v>7</v>
      </c>
      <c r="Q8" s="13">
        <v>12</v>
      </c>
      <c r="R8" s="28"/>
      <c r="S8" s="28">
        <v>17</v>
      </c>
      <c r="T8" s="28">
        <v>9</v>
      </c>
      <c r="U8" s="13">
        <v>7</v>
      </c>
      <c r="V8" s="13">
        <v>4</v>
      </c>
      <c r="W8" s="13"/>
      <c r="X8" s="13">
        <v>2</v>
      </c>
      <c r="Y8" s="32">
        <v>3</v>
      </c>
      <c r="Z8" s="95">
        <f t="shared" si="3"/>
        <v>196</v>
      </c>
      <c r="AA8" s="32">
        <v>2</v>
      </c>
      <c r="AB8" s="32"/>
      <c r="AC8"/>
      <c r="AD8" s="12">
        <f t="shared" si="4"/>
        <v>3</v>
      </c>
      <c r="AE8" s="8" t="s">
        <v>55</v>
      </c>
      <c r="AF8" s="12">
        <v>49</v>
      </c>
      <c r="AG8" s="12">
        <v>15</v>
      </c>
      <c r="AH8" s="12">
        <v>168</v>
      </c>
      <c r="AI8" s="55">
        <v>196</v>
      </c>
      <c r="AJ8" s="12"/>
      <c r="AK8" s="12">
        <v>2</v>
      </c>
      <c r="AL8" s="79">
        <f t="shared" si="0"/>
        <v>198</v>
      </c>
      <c r="AM8" s="80">
        <f>((SUM(AG8:AH8))-(SUM(AI8:AK8)))</f>
        <v>-15</v>
      </c>
      <c r="AN8" s="85">
        <v>737</v>
      </c>
      <c r="AO8" s="85">
        <v>658</v>
      </c>
      <c r="AP8" s="82">
        <f t="shared" si="1"/>
        <v>3.323232323232323</v>
      </c>
      <c r="AQ8" s="83">
        <f>AN8/AF21</f>
        <v>23.774193548387096</v>
      </c>
      <c r="AR8" s="83">
        <f>(AN8/(AF8*AF21))*100</f>
        <v>48.51876234364714</v>
      </c>
      <c r="AS8" s="83">
        <f t="shared" si="2"/>
        <v>4.040816326530612</v>
      </c>
      <c r="AT8" s="83">
        <f>((AF8*AF21)-AN8)/AL8</f>
        <v>3.9494949494949494</v>
      </c>
      <c r="AU8" s="83">
        <f>((AJ8+AK8)/AL18)*1000</f>
        <v>1.4727540500736376</v>
      </c>
      <c r="AV8" s="83">
        <f>(AK8/AL18)*1000</f>
        <v>1.4727540500736376</v>
      </c>
      <c r="AW8"/>
      <c r="AX8" s="12">
        <f aca="true" t="shared" si="7" ref="AX8:AX24">AX7+1</f>
        <v>2</v>
      </c>
      <c r="AY8" s="11" t="s">
        <v>35</v>
      </c>
      <c r="AZ8" s="16">
        <v>16</v>
      </c>
      <c r="BA8" s="16">
        <v>94</v>
      </c>
      <c r="BB8" s="16">
        <v>92</v>
      </c>
      <c r="BC8" s="16">
        <v>4</v>
      </c>
      <c r="BD8" s="16">
        <v>2</v>
      </c>
      <c r="BE8" s="17">
        <f t="shared" si="5"/>
        <v>98</v>
      </c>
      <c r="BF8" s="17">
        <f t="shared" si="6"/>
        <v>12</v>
      </c>
      <c r="BG8" s="17">
        <f aca="true" t="shared" si="8" ref="BG8:BG26">BH8+BI8+BJ8+BK8+BL8+BM8+BN8+BO8+BP8+BQ8+BR8</f>
        <v>340</v>
      </c>
      <c r="BH8" s="16">
        <v>59</v>
      </c>
      <c r="BI8" s="16"/>
      <c r="BJ8" s="16"/>
      <c r="BK8" s="16"/>
      <c r="BL8" s="16"/>
      <c r="BM8" s="16"/>
      <c r="BN8" s="16"/>
      <c r="BO8" s="46">
        <v>22</v>
      </c>
      <c r="BP8" s="46">
        <v>34</v>
      </c>
      <c r="BQ8" s="16">
        <v>26</v>
      </c>
      <c r="BR8" s="16">
        <v>199</v>
      </c>
      <c r="BS8" s="28">
        <v>323</v>
      </c>
      <c r="BT8" s="37">
        <f aca="true" t="shared" si="9" ref="BT8:BT26">BS8/BE8</f>
        <v>3.295918367346939</v>
      </c>
      <c r="BU8" s="28"/>
      <c r="BW8" s="12">
        <f aca="true" t="shared" si="10" ref="BW8:BW24">BW7+1</f>
        <v>2</v>
      </c>
      <c r="BX8" s="11" t="s">
        <v>35</v>
      </c>
      <c r="BY8" s="16">
        <v>16</v>
      </c>
      <c r="BZ8" s="16">
        <v>94</v>
      </c>
      <c r="CA8" s="16">
        <v>92</v>
      </c>
      <c r="CB8" s="16">
        <v>4</v>
      </c>
      <c r="CC8" s="16">
        <v>2</v>
      </c>
      <c r="CD8" s="17">
        <f aca="true" t="shared" si="11" ref="CD8:CD26">CE8+CF8+CG8+CH8+CI8+CJ8+CK8+CL8+CM8+CN8+CO8</f>
        <v>98</v>
      </c>
      <c r="CE8" s="16">
        <v>6</v>
      </c>
      <c r="CF8" s="16"/>
      <c r="CG8" s="16"/>
      <c r="CH8" s="16"/>
      <c r="CI8" s="16"/>
      <c r="CJ8" s="16"/>
      <c r="CK8" s="16"/>
      <c r="CL8" s="46">
        <v>6</v>
      </c>
      <c r="CM8" s="46">
        <v>12</v>
      </c>
      <c r="CN8" s="16">
        <v>15</v>
      </c>
      <c r="CO8" s="16">
        <v>59</v>
      </c>
      <c r="CP8" s="28"/>
    </row>
    <row r="9" spans="1:94" ht="24.75" customHeight="1">
      <c r="A9" s="13">
        <f>A8+1</f>
        <v>2</v>
      </c>
      <c r="B9" s="30" t="s">
        <v>15</v>
      </c>
      <c r="C9" s="13">
        <v>112</v>
      </c>
      <c r="D9" s="13">
        <v>57</v>
      </c>
      <c r="E9" s="13">
        <v>142</v>
      </c>
      <c r="F9" s="13">
        <v>106</v>
      </c>
      <c r="G9" s="13">
        <v>33</v>
      </c>
      <c r="H9" s="13">
        <v>32</v>
      </c>
      <c r="I9" s="13">
        <v>38</v>
      </c>
      <c r="J9" s="13">
        <v>23</v>
      </c>
      <c r="K9" s="13">
        <v>3</v>
      </c>
      <c r="L9" s="13">
        <v>191</v>
      </c>
      <c r="M9" s="13">
        <v>148</v>
      </c>
      <c r="N9" s="13">
        <v>74</v>
      </c>
      <c r="O9" s="13">
        <v>7</v>
      </c>
      <c r="P9" s="13">
        <v>14</v>
      </c>
      <c r="Q9" s="13">
        <v>90</v>
      </c>
      <c r="R9" s="28"/>
      <c r="S9" s="28">
        <v>30</v>
      </c>
      <c r="T9" s="28">
        <v>81</v>
      </c>
      <c r="U9" s="13">
        <v>49</v>
      </c>
      <c r="V9" s="13">
        <v>97</v>
      </c>
      <c r="W9" s="13"/>
      <c r="X9" s="13">
        <v>35</v>
      </c>
      <c r="Y9" s="32">
        <v>4</v>
      </c>
      <c r="Z9" s="95">
        <f t="shared" si="3"/>
        <v>1366</v>
      </c>
      <c r="AA9" s="32">
        <v>58</v>
      </c>
      <c r="AB9" s="32"/>
      <c r="AC9"/>
      <c r="AD9" s="12">
        <f t="shared" si="4"/>
        <v>4</v>
      </c>
      <c r="AE9" s="8" t="s">
        <v>56</v>
      </c>
      <c r="AF9" s="12">
        <v>61</v>
      </c>
      <c r="AG9" s="12">
        <v>24</v>
      </c>
      <c r="AH9" s="12">
        <v>165</v>
      </c>
      <c r="AI9" s="55">
        <v>120</v>
      </c>
      <c r="AJ9" s="12"/>
      <c r="AK9" s="12"/>
      <c r="AL9" s="79">
        <f t="shared" si="0"/>
        <v>120</v>
      </c>
      <c r="AM9" s="80">
        <f>((SUM(AG9:AH9))-(SUM(AI9:AK9)))</f>
        <v>69</v>
      </c>
      <c r="AN9" s="85">
        <v>398</v>
      </c>
      <c r="AO9" s="85">
        <v>522</v>
      </c>
      <c r="AP9" s="82">
        <f t="shared" si="1"/>
        <v>4.35</v>
      </c>
      <c r="AQ9" s="83">
        <f>AN9/AF21</f>
        <v>12.838709677419354</v>
      </c>
      <c r="AR9" s="83">
        <f>(AN9/(AF9*AF21))*100</f>
        <v>21.04706504494976</v>
      </c>
      <c r="AS9" s="83">
        <f t="shared" si="2"/>
        <v>1.9672131147540983</v>
      </c>
      <c r="AT9" s="83">
        <f>((AF9*AF21)-AN9)/AL9</f>
        <v>12.441666666666666</v>
      </c>
      <c r="AU9" s="83">
        <f>((AJ9+AK9)/AL18)*1000</f>
        <v>0</v>
      </c>
      <c r="AV9" s="83">
        <f>(AK9/AL18)*1000</f>
        <v>0</v>
      </c>
      <c r="AW9"/>
      <c r="AX9" s="12">
        <f t="shared" si="7"/>
        <v>3</v>
      </c>
      <c r="AY9" s="49" t="s">
        <v>173</v>
      </c>
      <c r="AZ9" s="16">
        <v>2</v>
      </c>
      <c r="BA9" s="28">
        <v>34</v>
      </c>
      <c r="BB9" s="28">
        <v>34</v>
      </c>
      <c r="BC9" s="28"/>
      <c r="BD9" s="28"/>
      <c r="BE9" s="17">
        <f t="shared" si="5"/>
        <v>34</v>
      </c>
      <c r="BF9" s="17">
        <f t="shared" si="6"/>
        <v>2</v>
      </c>
      <c r="BG9" s="17">
        <f t="shared" si="8"/>
        <v>155</v>
      </c>
      <c r="BH9" s="28"/>
      <c r="BI9" s="28"/>
      <c r="BJ9" s="28"/>
      <c r="BK9" s="28"/>
      <c r="BL9" s="28"/>
      <c r="BM9" s="28"/>
      <c r="BN9" s="28"/>
      <c r="BO9" s="28"/>
      <c r="BP9" s="28">
        <v>3</v>
      </c>
      <c r="BQ9" s="28">
        <v>36</v>
      </c>
      <c r="BR9" s="28">
        <v>116</v>
      </c>
      <c r="BS9" s="24">
        <v>141</v>
      </c>
      <c r="BT9" s="37">
        <f t="shared" si="9"/>
        <v>4.147058823529412</v>
      </c>
      <c r="BU9" s="28"/>
      <c r="BW9" s="12">
        <f t="shared" si="10"/>
        <v>3</v>
      </c>
      <c r="BX9" s="49" t="s">
        <v>173</v>
      </c>
      <c r="BY9" s="16">
        <v>2</v>
      </c>
      <c r="BZ9" s="28">
        <v>34</v>
      </c>
      <c r="CA9" s="28">
        <v>34</v>
      </c>
      <c r="CB9" s="28"/>
      <c r="CC9" s="28"/>
      <c r="CD9" s="17">
        <f t="shared" si="11"/>
        <v>34</v>
      </c>
      <c r="CE9" s="28"/>
      <c r="CF9" s="28"/>
      <c r="CG9" s="28"/>
      <c r="CH9" s="28"/>
      <c r="CI9" s="28"/>
      <c r="CJ9" s="28"/>
      <c r="CK9" s="28"/>
      <c r="CL9" s="28"/>
      <c r="CM9" s="28">
        <v>3</v>
      </c>
      <c r="CN9" s="28">
        <v>10</v>
      </c>
      <c r="CO9" s="28">
        <v>21</v>
      </c>
      <c r="CP9" s="28"/>
    </row>
    <row r="10" spans="1:94" ht="24.75" customHeight="1">
      <c r="A10" s="13">
        <f aca="true" t="shared" si="12" ref="A10:A27">A9+1</f>
        <v>3</v>
      </c>
      <c r="B10" s="30" t="s">
        <v>16</v>
      </c>
      <c r="C10" s="13">
        <v>7</v>
      </c>
      <c r="D10" s="13">
        <v>22</v>
      </c>
      <c r="E10" s="13">
        <v>31</v>
      </c>
      <c r="F10" s="13">
        <v>5</v>
      </c>
      <c r="G10" s="13">
        <v>3</v>
      </c>
      <c r="H10" s="13">
        <v>5</v>
      </c>
      <c r="I10" s="13">
        <v>5</v>
      </c>
      <c r="J10" s="13">
        <v>8</v>
      </c>
      <c r="K10" s="13">
        <v>3</v>
      </c>
      <c r="L10" s="13">
        <v>21</v>
      </c>
      <c r="M10" s="13">
        <v>38</v>
      </c>
      <c r="N10" s="13">
        <v>17</v>
      </c>
      <c r="O10" s="13"/>
      <c r="P10" s="13"/>
      <c r="Q10" s="13">
        <v>29</v>
      </c>
      <c r="R10" s="28"/>
      <c r="S10" s="28">
        <v>15</v>
      </c>
      <c r="T10" s="28">
        <v>8</v>
      </c>
      <c r="U10" s="13">
        <v>6</v>
      </c>
      <c r="V10" s="13">
        <v>11</v>
      </c>
      <c r="W10" s="13"/>
      <c r="X10" s="13">
        <v>15</v>
      </c>
      <c r="Y10" s="32">
        <v>16</v>
      </c>
      <c r="Z10" s="95">
        <f t="shared" si="3"/>
        <v>265</v>
      </c>
      <c r="AA10" s="32">
        <v>5</v>
      </c>
      <c r="AB10" s="32"/>
      <c r="AC10"/>
      <c r="AD10" s="12">
        <f t="shared" si="4"/>
        <v>5</v>
      </c>
      <c r="AE10" s="8" t="s">
        <v>57</v>
      </c>
      <c r="AF10" s="12">
        <v>146</v>
      </c>
      <c r="AG10" s="12">
        <v>99</v>
      </c>
      <c r="AH10" s="12">
        <v>698</v>
      </c>
      <c r="AI10" s="55">
        <v>691</v>
      </c>
      <c r="AJ10" s="12">
        <v>5</v>
      </c>
      <c r="AK10" s="12">
        <v>4</v>
      </c>
      <c r="AL10" s="79">
        <f t="shared" si="0"/>
        <v>700</v>
      </c>
      <c r="AM10" s="80">
        <f>((SUM(AG10:AH10))-(SUM(AI10:AK10)))</f>
        <v>97</v>
      </c>
      <c r="AN10" s="85">
        <v>3155</v>
      </c>
      <c r="AO10" s="85">
        <v>3272</v>
      </c>
      <c r="AP10" s="82">
        <f t="shared" si="1"/>
        <v>4.674285714285714</v>
      </c>
      <c r="AQ10" s="83">
        <f>AN10/AF21</f>
        <v>101.7741935483871</v>
      </c>
      <c r="AR10" s="83">
        <f>(AN10/(AF10*AF21))*100</f>
        <v>69.70835174547061</v>
      </c>
      <c r="AS10" s="83">
        <f t="shared" si="2"/>
        <v>4.794520547945205</v>
      </c>
      <c r="AT10" s="83">
        <f>((AF10*AF21)-AN10)/AL10</f>
        <v>1.9585714285714286</v>
      </c>
      <c r="AU10" s="83">
        <f>((AJ10+AK10)/AL18)*1000</f>
        <v>6.627393225331369</v>
      </c>
      <c r="AV10" s="83">
        <f>(AK10/AL18)*1000</f>
        <v>2.945508100147275</v>
      </c>
      <c r="AW10"/>
      <c r="AX10" s="12">
        <f t="shared" si="7"/>
        <v>4</v>
      </c>
      <c r="AY10" s="11" t="s">
        <v>36</v>
      </c>
      <c r="AZ10" s="16">
        <v>41</v>
      </c>
      <c r="BA10" s="16">
        <v>241</v>
      </c>
      <c r="BB10" s="16">
        <v>233</v>
      </c>
      <c r="BC10" s="16">
        <v>1</v>
      </c>
      <c r="BD10" s="16">
        <v>2</v>
      </c>
      <c r="BE10" s="17">
        <f t="shared" si="5"/>
        <v>236</v>
      </c>
      <c r="BF10" s="17">
        <f t="shared" si="6"/>
        <v>46</v>
      </c>
      <c r="BG10" s="17">
        <f t="shared" si="8"/>
        <v>1038</v>
      </c>
      <c r="BH10" s="16"/>
      <c r="BI10" s="16"/>
      <c r="BJ10" s="16"/>
      <c r="BK10" s="16">
        <v>94</v>
      </c>
      <c r="BL10" s="16">
        <v>102</v>
      </c>
      <c r="BM10" s="16">
        <v>34</v>
      </c>
      <c r="BN10" s="16"/>
      <c r="BO10" s="46">
        <v>3</v>
      </c>
      <c r="BP10" s="46">
        <v>7</v>
      </c>
      <c r="BQ10" s="16">
        <v>342</v>
      </c>
      <c r="BR10" s="16">
        <v>456</v>
      </c>
      <c r="BS10" s="24">
        <v>937</v>
      </c>
      <c r="BT10" s="37">
        <f t="shared" si="9"/>
        <v>3.9703389830508473</v>
      </c>
      <c r="BU10" s="28"/>
      <c r="BW10" s="12">
        <f t="shared" si="10"/>
        <v>4</v>
      </c>
      <c r="BX10" s="11" t="s">
        <v>36</v>
      </c>
      <c r="BY10" s="16">
        <v>41</v>
      </c>
      <c r="BZ10" s="16">
        <v>241</v>
      </c>
      <c r="CA10" s="16">
        <v>233</v>
      </c>
      <c r="CB10" s="16">
        <v>1</v>
      </c>
      <c r="CC10" s="16">
        <v>2</v>
      </c>
      <c r="CD10" s="17">
        <f t="shared" si="11"/>
        <v>236</v>
      </c>
      <c r="CE10" s="16"/>
      <c r="CF10" s="16"/>
      <c r="CG10" s="16"/>
      <c r="CH10" s="16">
        <v>7</v>
      </c>
      <c r="CI10" s="16">
        <v>1</v>
      </c>
      <c r="CJ10" s="16">
        <v>1</v>
      </c>
      <c r="CK10" s="16"/>
      <c r="CL10" s="46">
        <v>11</v>
      </c>
      <c r="CM10" s="46">
        <v>3</v>
      </c>
      <c r="CN10" s="16">
        <v>98</v>
      </c>
      <c r="CO10" s="16">
        <v>115</v>
      </c>
      <c r="CP10" s="28"/>
    </row>
    <row r="11" spans="1:94" ht="24.75" customHeight="1">
      <c r="A11" s="13">
        <f t="shared" si="12"/>
        <v>4</v>
      </c>
      <c r="B11" s="30" t="s">
        <v>108</v>
      </c>
      <c r="C11" s="15">
        <f aca="true" t="shared" si="13" ref="C11:K11">SUM(C8:C10)</f>
        <v>124</v>
      </c>
      <c r="D11" s="15">
        <f t="shared" si="13"/>
        <v>90</v>
      </c>
      <c r="E11" s="15">
        <f t="shared" si="13"/>
        <v>197</v>
      </c>
      <c r="F11" s="15">
        <f t="shared" si="13"/>
        <v>121</v>
      </c>
      <c r="G11" s="15">
        <f t="shared" si="13"/>
        <v>41</v>
      </c>
      <c r="H11" s="15">
        <f t="shared" si="13"/>
        <v>39</v>
      </c>
      <c r="I11" s="15">
        <f t="shared" si="13"/>
        <v>48</v>
      </c>
      <c r="J11" s="15">
        <f t="shared" si="13"/>
        <v>36</v>
      </c>
      <c r="K11" s="15">
        <f t="shared" si="13"/>
        <v>9</v>
      </c>
      <c r="L11" s="15">
        <f aca="true" t="shared" si="14" ref="L11:T11">SUM(L8:L10)</f>
        <v>235</v>
      </c>
      <c r="M11" s="15">
        <f t="shared" si="14"/>
        <v>210</v>
      </c>
      <c r="N11" s="15">
        <f t="shared" si="14"/>
        <v>109</v>
      </c>
      <c r="O11" s="15">
        <f t="shared" si="14"/>
        <v>7</v>
      </c>
      <c r="P11" s="15">
        <f t="shared" si="14"/>
        <v>21</v>
      </c>
      <c r="Q11" s="15">
        <f t="shared" si="14"/>
        <v>131</v>
      </c>
      <c r="R11" s="15">
        <f t="shared" si="14"/>
        <v>0</v>
      </c>
      <c r="S11" s="15">
        <f t="shared" si="14"/>
        <v>62</v>
      </c>
      <c r="T11" s="15">
        <f t="shared" si="14"/>
        <v>98</v>
      </c>
      <c r="U11" s="15">
        <f>SUM(U8:U10)</f>
        <v>62</v>
      </c>
      <c r="V11" s="15">
        <f>SUM(V8:V10)</f>
        <v>112</v>
      </c>
      <c r="W11" s="15">
        <f>SUM(W8:W10)</f>
        <v>0</v>
      </c>
      <c r="X11" s="15">
        <f>SUM(X8:X10)</f>
        <v>52</v>
      </c>
      <c r="Y11" s="15">
        <f>SUM(Y8:Y10)</f>
        <v>23</v>
      </c>
      <c r="Z11" s="95">
        <f t="shared" si="3"/>
        <v>1827</v>
      </c>
      <c r="AA11" s="15">
        <f>SUM(AA8:AA10)</f>
        <v>65</v>
      </c>
      <c r="AB11" s="15">
        <f>SUM(AB8:AB10)</f>
        <v>0</v>
      </c>
      <c r="AC11"/>
      <c r="AD11" s="12">
        <f t="shared" si="4"/>
        <v>6</v>
      </c>
      <c r="AE11" s="8" t="s">
        <v>194</v>
      </c>
      <c r="AF11" s="12">
        <v>11</v>
      </c>
      <c r="AG11" s="12">
        <v>5</v>
      </c>
      <c r="AH11" s="12">
        <v>33</v>
      </c>
      <c r="AI11" s="55">
        <v>12</v>
      </c>
      <c r="AJ11" s="12">
        <v>15</v>
      </c>
      <c r="AK11" s="12">
        <v>5</v>
      </c>
      <c r="AL11" s="79">
        <f t="shared" si="0"/>
        <v>32</v>
      </c>
      <c r="AM11" s="80">
        <f aca="true" t="shared" si="15" ref="AM11:AM16">((SUM(AG11:AH11))-(SUM(AI11:AK11)))</f>
        <v>6</v>
      </c>
      <c r="AN11" s="85">
        <v>121</v>
      </c>
      <c r="AO11" s="85">
        <v>44</v>
      </c>
      <c r="AP11" s="82">
        <f t="shared" si="1"/>
        <v>1.375</v>
      </c>
      <c r="AQ11" s="83">
        <f>AN11/AF21</f>
        <v>3.903225806451613</v>
      </c>
      <c r="AR11" s="83">
        <f>(AN11/(AF11*AF21))*100</f>
        <v>35.483870967741936</v>
      </c>
      <c r="AS11" s="83">
        <f t="shared" si="2"/>
        <v>2.909090909090909</v>
      </c>
      <c r="AT11" s="83">
        <f>((AF11*AF21)-AN11)/AL11</f>
        <v>6.875</v>
      </c>
      <c r="AU11" s="83">
        <f>((AJ11+AK11)/AL18)*1000</f>
        <v>14.727540500736376</v>
      </c>
      <c r="AV11" s="83">
        <f>(AK11/AL18)*1000</f>
        <v>3.681885125184094</v>
      </c>
      <c r="AW11"/>
      <c r="AX11" s="12">
        <f t="shared" si="7"/>
        <v>5</v>
      </c>
      <c r="AY11" s="11" t="s">
        <v>37</v>
      </c>
      <c r="AZ11" s="16">
        <v>11</v>
      </c>
      <c r="BA11" s="16">
        <v>110</v>
      </c>
      <c r="BB11" s="16">
        <v>106</v>
      </c>
      <c r="BC11" s="16"/>
      <c r="BD11" s="16"/>
      <c r="BE11" s="17">
        <f t="shared" si="5"/>
        <v>106</v>
      </c>
      <c r="BF11" s="17">
        <f t="shared" si="6"/>
        <v>15</v>
      </c>
      <c r="BG11" s="17">
        <f t="shared" si="8"/>
        <v>205</v>
      </c>
      <c r="BH11" s="16"/>
      <c r="BI11" s="16"/>
      <c r="BJ11" s="16"/>
      <c r="BK11" s="16"/>
      <c r="BL11" s="16"/>
      <c r="BM11" s="16"/>
      <c r="BN11" s="16"/>
      <c r="BO11" s="46">
        <v>1</v>
      </c>
      <c r="BP11" s="46"/>
      <c r="BQ11" s="16"/>
      <c r="BR11" s="16">
        <v>204</v>
      </c>
      <c r="BS11" s="24">
        <v>226</v>
      </c>
      <c r="BT11" s="37">
        <f t="shared" si="9"/>
        <v>2.1320754716981134</v>
      </c>
      <c r="BU11" s="28"/>
      <c r="BW11" s="12">
        <f t="shared" si="10"/>
        <v>5</v>
      </c>
      <c r="BX11" s="11" t="s">
        <v>37</v>
      </c>
      <c r="BY11" s="16">
        <v>11</v>
      </c>
      <c r="BZ11" s="16">
        <v>110</v>
      </c>
      <c r="CA11" s="16">
        <v>106</v>
      </c>
      <c r="CB11" s="16"/>
      <c r="CC11" s="16"/>
      <c r="CD11" s="17">
        <f t="shared" si="11"/>
        <v>106</v>
      </c>
      <c r="CE11" s="16"/>
      <c r="CF11" s="16"/>
      <c r="CG11" s="16"/>
      <c r="CH11" s="16"/>
      <c r="CI11" s="16"/>
      <c r="CJ11" s="16"/>
      <c r="CK11" s="16"/>
      <c r="CL11" s="46"/>
      <c r="CM11" s="46">
        <v>1</v>
      </c>
      <c r="CN11" s="16">
        <v>1</v>
      </c>
      <c r="CO11" s="16">
        <v>104</v>
      </c>
      <c r="CP11" s="28"/>
    </row>
    <row r="12" spans="1:94" ht="24.75" customHeight="1">
      <c r="A12" s="13">
        <f t="shared" si="12"/>
        <v>5</v>
      </c>
      <c r="B12" s="30" t="s">
        <v>17</v>
      </c>
      <c r="C12" s="14">
        <v>4</v>
      </c>
      <c r="D12" s="14">
        <v>5</v>
      </c>
      <c r="E12" s="14">
        <v>13</v>
      </c>
      <c r="F12" s="14">
        <v>11</v>
      </c>
      <c r="G12" s="14">
        <v>13</v>
      </c>
      <c r="H12" s="14">
        <v>19</v>
      </c>
      <c r="I12" s="14">
        <v>33</v>
      </c>
      <c r="J12" s="14">
        <v>25</v>
      </c>
      <c r="K12" s="14">
        <v>4</v>
      </c>
      <c r="L12" s="14">
        <v>10</v>
      </c>
      <c r="M12" s="14">
        <v>21</v>
      </c>
      <c r="N12" s="14">
        <v>12</v>
      </c>
      <c r="O12" s="14"/>
      <c r="P12" s="14"/>
      <c r="Q12" s="14">
        <v>19</v>
      </c>
      <c r="R12" s="28"/>
      <c r="S12" s="28">
        <v>4</v>
      </c>
      <c r="T12" s="28">
        <v>9</v>
      </c>
      <c r="U12" s="14">
        <v>2</v>
      </c>
      <c r="V12" s="14">
        <v>12</v>
      </c>
      <c r="W12" s="14"/>
      <c r="X12" s="14">
        <v>48</v>
      </c>
      <c r="Y12" s="32">
        <v>1</v>
      </c>
      <c r="Z12" s="95">
        <f t="shared" si="3"/>
        <v>265</v>
      </c>
      <c r="AA12" s="32">
        <v>16</v>
      </c>
      <c r="AB12" s="32"/>
      <c r="AC12"/>
      <c r="AD12" s="12">
        <f t="shared" si="4"/>
        <v>7</v>
      </c>
      <c r="AE12" s="8" t="s">
        <v>193</v>
      </c>
      <c r="AF12" s="12">
        <v>9</v>
      </c>
      <c r="AG12" s="12">
        <v>2</v>
      </c>
      <c r="AH12" s="12">
        <v>32</v>
      </c>
      <c r="AI12" s="55">
        <v>15</v>
      </c>
      <c r="AJ12" s="12">
        <v>9</v>
      </c>
      <c r="AK12" s="12">
        <v>7</v>
      </c>
      <c r="AL12" s="79">
        <f t="shared" si="0"/>
        <v>31</v>
      </c>
      <c r="AM12" s="80">
        <f t="shared" si="15"/>
        <v>3</v>
      </c>
      <c r="AN12" s="85">
        <v>98</v>
      </c>
      <c r="AO12" s="85">
        <v>43</v>
      </c>
      <c r="AP12" s="82">
        <f t="shared" si="1"/>
        <v>1.3870967741935485</v>
      </c>
      <c r="AQ12" s="83">
        <f>AN12/184</f>
        <v>0.532608695652174</v>
      </c>
      <c r="AR12" s="83">
        <f>(AN12/(AF12*184))*100</f>
        <v>5.917874396135265</v>
      </c>
      <c r="AS12" s="83">
        <f t="shared" si="2"/>
        <v>3.4444444444444446</v>
      </c>
      <c r="AT12" s="83">
        <f>((AF12*AF21)-AN12)/AL12</f>
        <v>5.838709677419355</v>
      </c>
      <c r="AU12" s="83">
        <f>((AJ12+AK12)/AL18)*1000</f>
        <v>11.7820324005891</v>
      </c>
      <c r="AV12" s="83">
        <f>(AK12/AL18)*1000</f>
        <v>5.154639175257732</v>
      </c>
      <c r="AW12"/>
      <c r="AX12" s="12">
        <f t="shared" si="7"/>
        <v>6</v>
      </c>
      <c r="AY12" s="11" t="s">
        <v>64</v>
      </c>
      <c r="AZ12" s="16">
        <v>2</v>
      </c>
      <c r="BA12" s="16">
        <v>3</v>
      </c>
      <c r="BB12" s="16">
        <v>3</v>
      </c>
      <c r="BC12" s="16"/>
      <c r="BD12" s="16"/>
      <c r="BE12" s="17">
        <f t="shared" si="5"/>
        <v>3</v>
      </c>
      <c r="BF12" s="17">
        <f t="shared" si="6"/>
        <v>2</v>
      </c>
      <c r="BG12" s="17">
        <f t="shared" si="8"/>
        <v>22</v>
      </c>
      <c r="BH12" s="16"/>
      <c r="BI12" s="16"/>
      <c r="BJ12" s="16"/>
      <c r="BK12" s="16"/>
      <c r="BL12" s="16"/>
      <c r="BM12" s="16"/>
      <c r="BN12" s="16"/>
      <c r="BO12" s="46"/>
      <c r="BP12" s="46"/>
      <c r="BQ12" s="16"/>
      <c r="BR12" s="16">
        <v>22</v>
      </c>
      <c r="BS12" s="24">
        <v>14</v>
      </c>
      <c r="BT12" s="37">
        <f t="shared" si="9"/>
        <v>4.666666666666667</v>
      </c>
      <c r="BU12" s="28"/>
      <c r="BW12" s="12">
        <f t="shared" si="10"/>
        <v>6</v>
      </c>
      <c r="BX12" s="11" t="s">
        <v>64</v>
      </c>
      <c r="BY12" s="16">
        <v>2</v>
      </c>
      <c r="BZ12" s="16">
        <v>3</v>
      </c>
      <c r="CA12" s="16">
        <v>3</v>
      </c>
      <c r="CB12" s="16"/>
      <c r="CC12" s="16"/>
      <c r="CD12" s="17">
        <f t="shared" si="11"/>
        <v>3</v>
      </c>
      <c r="CE12" s="16"/>
      <c r="CF12" s="16"/>
      <c r="CG12" s="16"/>
      <c r="CH12" s="16"/>
      <c r="CI12" s="16"/>
      <c r="CJ12" s="16"/>
      <c r="CK12" s="16"/>
      <c r="CL12" s="46"/>
      <c r="CM12" s="46"/>
      <c r="CN12" s="16"/>
      <c r="CO12" s="16">
        <v>3</v>
      </c>
      <c r="CP12" s="28"/>
    </row>
    <row r="13" spans="1:94" ht="24.75" customHeight="1">
      <c r="A13" s="13">
        <f t="shared" si="12"/>
        <v>6</v>
      </c>
      <c r="B13" s="30" t="s">
        <v>70</v>
      </c>
      <c r="C13" s="14"/>
      <c r="D13" s="14"/>
      <c r="E13" s="14"/>
      <c r="F13" s="14"/>
      <c r="G13" s="14">
        <v>15</v>
      </c>
      <c r="H13" s="14">
        <v>9</v>
      </c>
      <c r="I13" s="14">
        <v>3</v>
      </c>
      <c r="J13" s="14">
        <v>1</v>
      </c>
      <c r="K13" s="14">
        <v>1</v>
      </c>
      <c r="L13" s="14"/>
      <c r="M13" s="14">
        <v>2</v>
      </c>
      <c r="N13" s="14"/>
      <c r="O13" s="14"/>
      <c r="P13" s="14"/>
      <c r="Q13" s="14">
        <v>3</v>
      </c>
      <c r="R13" s="28"/>
      <c r="S13" s="28"/>
      <c r="T13" s="28">
        <v>1</v>
      </c>
      <c r="U13" s="14"/>
      <c r="V13" s="14"/>
      <c r="W13" s="14"/>
      <c r="X13" s="14"/>
      <c r="Y13" s="32"/>
      <c r="Z13" s="95">
        <f t="shared" si="3"/>
        <v>35</v>
      </c>
      <c r="AA13" s="32">
        <v>1</v>
      </c>
      <c r="AB13" s="32"/>
      <c r="AC13"/>
      <c r="AD13" s="12">
        <f t="shared" si="4"/>
        <v>8</v>
      </c>
      <c r="AE13" s="8" t="s">
        <v>169</v>
      </c>
      <c r="AF13" s="12">
        <v>10</v>
      </c>
      <c r="AG13" s="12">
        <v>5</v>
      </c>
      <c r="AH13" s="12">
        <v>38</v>
      </c>
      <c r="AI13" s="55">
        <v>33</v>
      </c>
      <c r="AJ13" s="12">
        <v>3</v>
      </c>
      <c r="AK13" s="12"/>
      <c r="AL13" s="79">
        <f t="shared" si="0"/>
        <v>36</v>
      </c>
      <c r="AM13" s="80">
        <f t="shared" si="15"/>
        <v>7</v>
      </c>
      <c r="AN13" s="85">
        <v>151</v>
      </c>
      <c r="AO13" s="85">
        <v>15</v>
      </c>
      <c r="AP13" s="82">
        <f t="shared" si="1"/>
        <v>0.4166666666666667</v>
      </c>
      <c r="AQ13" s="83">
        <f>AN13/AF21</f>
        <v>4.870967741935484</v>
      </c>
      <c r="AR13" s="83">
        <f>(AN13/(AF13*AF21))*100</f>
        <v>48.70967741935484</v>
      </c>
      <c r="AS13" s="83">
        <f t="shared" si="2"/>
        <v>3.6</v>
      </c>
      <c r="AT13" s="83">
        <f>((AF13*AF21)-AN13)/AL13</f>
        <v>4.416666666666667</v>
      </c>
      <c r="AU13" s="83">
        <f>((AJ13+AK13)/AL18)*1000</f>
        <v>2.2091310751104567</v>
      </c>
      <c r="AV13" s="83">
        <f>(AK13/AL18)*1000</f>
        <v>0</v>
      </c>
      <c r="AW13"/>
      <c r="AX13" s="12">
        <f t="shared" si="7"/>
        <v>7</v>
      </c>
      <c r="AY13" s="11" t="s">
        <v>38</v>
      </c>
      <c r="AZ13" s="16">
        <v>7</v>
      </c>
      <c r="BA13" s="16">
        <v>44</v>
      </c>
      <c r="BB13" s="16">
        <v>47</v>
      </c>
      <c r="BC13" s="16">
        <v>4</v>
      </c>
      <c r="BD13" s="16"/>
      <c r="BE13" s="17">
        <f t="shared" si="5"/>
        <v>51</v>
      </c>
      <c r="BF13" s="17">
        <f t="shared" si="6"/>
        <v>0</v>
      </c>
      <c r="BG13" s="17">
        <f t="shared" si="8"/>
        <v>220</v>
      </c>
      <c r="BH13" s="16">
        <v>17</v>
      </c>
      <c r="BI13" s="16"/>
      <c r="BJ13" s="16"/>
      <c r="BK13" s="16"/>
      <c r="BL13" s="16"/>
      <c r="BM13" s="16">
        <v>6</v>
      </c>
      <c r="BN13" s="16"/>
      <c r="BO13" s="46">
        <v>28</v>
      </c>
      <c r="BP13" s="46">
        <v>12</v>
      </c>
      <c r="BQ13" s="16">
        <v>50</v>
      </c>
      <c r="BR13" s="16">
        <v>107</v>
      </c>
      <c r="BS13" s="24">
        <v>208</v>
      </c>
      <c r="BT13" s="37">
        <f t="shared" si="9"/>
        <v>4.078431372549019</v>
      </c>
      <c r="BU13" s="28"/>
      <c r="BW13" s="12">
        <f t="shared" si="10"/>
        <v>7</v>
      </c>
      <c r="BX13" s="11" t="s">
        <v>38</v>
      </c>
      <c r="BY13" s="16">
        <v>7</v>
      </c>
      <c r="BZ13" s="16">
        <v>44</v>
      </c>
      <c r="CA13" s="16">
        <v>47</v>
      </c>
      <c r="CB13" s="16">
        <v>4</v>
      </c>
      <c r="CC13" s="16"/>
      <c r="CD13" s="17">
        <f t="shared" si="11"/>
        <v>51</v>
      </c>
      <c r="CE13" s="16">
        <v>3</v>
      </c>
      <c r="CF13" s="16"/>
      <c r="CG13" s="16"/>
      <c r="CH13" s="16"/>
      <c r="CI13" s="16"/>
      <c r="CJ13" s="16">
        <v>1</v>
      </c>
      <c r="CK13" s="16"/>
      <c r="CL13" s="46">
        <v>10</v>
      </c>
      <c r="CM13" s="46"/>
      <c r="CN13" s="16">
        <v>6</v>
      </c>
      <c r="CO13" s="16">
        <v>31</v>
      </c>
      <c r="CP13" s="28"/>
    </row>
    <row r="14" spans="1:94" ht="24.75" customHeight="1">
      <c r="A14" s="13">
        <f t="shared" si="12"/>
        <v>7</v>
      </c>
      <c r="B14" s="11" t="s">
        <v>99</v>
      </c>
      <c r="C14" s="14">
        <v>1</v>
      </c>
      <c r="D14" s="14">
        <v>2</v>
      </c>
      <c r="E14" s="14"/>
      <c r="F14" s="14"/>
      <c r="G14" s="14">
        <v>5</v>
      </c>
      <c r="H14" s="14">
        <v>7</v>
      </c>
      <c r="I14" s="14"/>
      <c r="J14" s="14">
        <v>1</v>
      </c>
      <c r="K14" s="14">
        <v>2</v>
      </c>
      <c r="L14" s="14">
        <v>1</v>
      </c>
      <c r="M14" s="14"/>
      <c r="N14" s="14">
        <v>1</v>
      </c>
      <c r="O14" s="14">
        <v>1</v>
      </c>
      <c r="P14" s="14"/>
      <c r="Q14" s="14"/>
      <c r="R14" s="28"/>
      <c r="S14" s="28">
        <v>1</v>
      </c>
      <c r="T14" s="28"/>
      <c r="U14" s="14"/>
      <c r="V14" s="14"/>
      <c r="W14" s="14"/>
      <c r="X14" s="14"/>
      <c r="Y14" s="32"/>
      <c r="Z14" s="95">
        <f t="shared" si="3"/>
        <v>22</v>
      </c>
      <c r="AA14" s="32"/>
      <c r="AB14" s="32"/>
      <c r="AC14"/>
      <c r="AD14" s="12">
        <f t="shared" si="4"/>
        <v>9</v>
      </c>
      <c r="AE14" s="8" t="s">
        <v>157</v>
      </c>
      <c r="AF14" s="12">
        <v>5</v>
      </c>
      <c r="AG14" s="12">
        <v>5</v>
      </c>
      <c r="AH14" s="12">
        <v>23</v>
      </c>
      <c r="AI14" s="55">
        <v>22</v>
      </c>
      <c r="AJ14" s="12">
        <v>1</v>
      </c>
      <c r="AK14" s="12">
        <v>1</v>
      </c>
      <c r="AL14" s="79">
        <f t="shared" si="0"/>
        <v>24</v>
      </c>
      <c r="AM14" s="80">
        <f t="shared" si="15"/>
        <v>4</v>
      </c>
      <c r="AN14" s="85">
        <v>94</v>
      </c>
      <c r="AO14" s="85">
        <v>24</v>
      </c>
      <c r="AP14" s="82">
        <f t="shared" si="1"/>
        <v>1</v>
      </c>
      <c r="AQ14" s="83">
        <f>AN14/AF21</f>
        <v>3.032258064516129</v>
      </c>
      <c r="AR14" s="83">
        <f>(AN14/(AF14*AF21))*100</f>
        <v>60.64516129032258</v>
      </c>
      <c r="AS14" s="83">
        <f t="shared" si="2"/>
        <v>4.8</v>
      </c>
      <c r="AT14" s="83">
        <f>((AF14*AF21)-AN14)/AL14</f>
        <v>2.5416666666666665</v>
      </c>
      <c r="AU14" s="83">
        <f>((AJ14+AK14)/AL18)*1000</f>
        <v>1.4727540500736376</v>
      </c>
      <c r="AV14" s="83">
        <f>(AK14/AL18)*1000</f>
        <v>0.7363770250368188</v>
      </c>
      <c r="AW14"/>
      <c r="AX14" s="12">
        <f t="shared" si="7"/>
        <v>8</v>
      </c>
      <c r="AY14" s="11" t="s">
        <v>39</v>
      </c>
      <c r="AZ14" s="16">
        <v>2</v>
      </c>
      <c r="BA14" s="16">
        <v>11</v>
      </c>
      <c r="BB14" s="16">
        <v>13</v>
      </c>
      <c r="BC14" s="16"/>
      <c r="BD14" s="16"/>
      <c r="BE14" s="17">
        <f t="shared" si="5"/>
        <v>13</v>
      </c>
      <c r="BF14" s="17">
        <f t="shared" si="6"/>
        <v>0</v>
      </c>
      <c r="BG14" s="17">
        <f t="shared" si="8"/>
        <v>22</v>
      </c>
      <c r="BH14" s="16"/>
      <c r="BI14" s="16"/>
      <c r="BJ14" s="16"/>
      <c r="BK14" s="16"/>
      <c r="BL14" s="16"/>
      <c r="BM14" s="16"/>
      <c r="BN14" s="16"/>
      <c r="BO14" s="46"/>
      <c r="BP14" s="46">
        <v>2</v>
      </c>
      <c r="BQ14" s="16">
        <v>13</v>
      </c>
      <c r="BR14" s="16">
        <v>7</v>
      </c>
      <c r="BS14" s="24">
        <v>32</v>
      </c>
      <c r="BT14" s="37">
        <f t="shared" si="9"/>
        <v>2.4615384615384617</v>
      </c>
      <c r="BU14" s="28"/>
      <c r="BW14" s="12">
        <f t="shared" si="10"/>
        <v>8</v>
      </c>
      <c r="BX14" s="11" t="s">
        <v>39</v>
      </c>
      <c r="BY14" s="16">
        <v>2</v>
      </c>
      <c r="BZ14" s="16">
        <v>11</v>
      </c>
      <c r="CA14" s="16">
        <v>13</v>
      </c>
      <c r="CB14" s="16"/>
      <c r="CC14" s="16"/>
      <c r="CD14" s="17">
        <f t="shared" si="11"/>
        <v>13</v>
      </c>
      <c r="CE14" s="16"/>
      <c r="CF14" s="16"/>
      <c r="CG14" s="16"/>
      <c r="CH14" s="16"/>
      <c r="CI14" s="16"/>
      <c r="CJ14" s="16"/>
      <c r="CK14" s="16"/>
      <c r="CL14" s="46"/>
      <c r="CM14" s="46">
        <v>3</v>
      </c>
      <c r="CN14" s="16">
        <v>6</v>
      </c>
      <c r="CO14" s="16">
        <v>4</v>
      </c>
      <c r="CP14" s="28"/>
    </row>
    <row r="15" spans="1:94" ht="24.75" customHeight="1">
      <c r="A15" s="13">
        <f t="shared" si="12"/>
        <v>8</v>
      </c>
      <c r="B15" s="30" t="s">
        <v>12</v>
      </c>
      <c r="C15" s="14">
        <v>108</v>
      </c>
      <c r="D15" s="14">
        <v>76</v>
      </c>
      <c r="E15" s="14">
        <v>163</v>
      </c>
      <c r="F15" s="14">
        <v>97</v>
      </c>
      <c r="G15" s="14">
        <v>2</v>
      </c>
      <c r="H15" s="14">
        <v>1</v>
      </c>
      <c r="I15" s="14">
        <v>5</v>
      </c>
      <c r="J15" s="14">
        <v>5</v>
      </c>
      <c r="K15" s="14"/>
      <c r="L15" s="14">
        <v>195</v>
      </c>
      <c r="M15" s="14">
        <v>163</v>
      </c>
      <c r="N15" s="14">
        <v>86</v>
      </c>
      <c r="O15" s="14">
        <v>5</v>
      </c>
      <c r="P15" s="14">
        <v>12</v>
      </c>
      <c r="Q15" s="14">
        <v>95</v>
      </c>
      <c r="R15" s="28"/>
      <c r="S15" s="28">
        <v>49</v>
      </c>
      <c r="T15" s="28">
        <v>76</v>
      </c>
      <c r="U15" s="14">
        <v>56</v>
      </c>
      <c r="V15" s="14">
        <v>86</v>
      </c>
      <c r="W15" s="14"/>
      <c r="X15" s="14">
        <v>3</v>
      </c>
      <c r="Y15" s="32">
        <v>18</v>
      </c>
      <c r="Z15" s="95">
        <f t="shared" si="3"/>
        <v>1301</v>
      </c>
      <c r="AA15" s="32">
        <v>45</v>
      </c>
      <c r="AB15" s="32"/>
      <c r="AC15"/>
      <c r="AD15" s="12">
        <f t="shared" si="4"/>
        <v>10</v>
      </c>
      <c r="AE15" s="106" t="s">
        <v>139</v>
      </c>
      <c r="AF15" s="12">
        <v>5</v>
      </c>
      <c r="AG15" s="12">
        <v>3</v>
      </c>
      <c r="AH15" s="12">
        <v>3</v>
      </c>
      <c r="AI15" s="55">
        <v>1</v>
      </c>
      <c r="AJ15" s="12">
        <v>1</v>
      </c>
      <c r="AK15" s="12">
        <v>2</v>
      </c>
      <c r="AL15" s="79">
        <f t="shared" si="0"/>
        <v>4</v>
      </c>
      <c r="AM15" s="80">
        <f t="shared" si="15"/>
        <v>2</v>
      </c>
      <c r="AN15" s="85">
        <v>102</v>
      </c>
      <c r="AO15" s="85">
        <v>16</v>
      </c>
      <c r="AP15" s="82">
        <f t="shared" si="1"/>
        <v>4</v>
      </c>
      <c r="AQ15" s="83">
        <f>AN15/AF21</f>
        <v>3.2903225806451615</v>
      </c>
      <c r="AR15" s="83">
        <f>(AN15/(AF15*AF21))*100</f>
        <v>65.80645161290323</v>
      </c>
      <c r="AS15" s="83">
        <f t="shared" si="2"/>
        <v>0.8</v>
      </c>
      <c r="AT15" s="83">
        <f>((AF15*AF21)-AN15)/AL15</f>
        <v>13.25</v>
      </c>
      <c r="AU15" s="83">
        <f>((AJ15+AK15)/AL18)*1000</f>
        <v>2.2091310751104567</v>
      </c>
      <c r="AV15" s="83">
        <f>(AK15/AL18)*1000</f>
        <v>1.4727540500736376</v>
      </c>
      <c r="AW15"/>
      <c r="AX15" s="12">
        <f t="shared" si="7"/>
        <v>9</v>
      </c>
      <c r="AY15" s="11" t="s">
        <v>40</v>
      </c>
      <c r="AZ15" s="16">
        <v>5</v>
      </c>
      <c r="BA15" s="16">
        <v>37</v>
      </c>
      <c r="BB15" s="16">
        <v>38</v>
      </c>
      <c r="BC15" s="16"/>
      <c r="BD15" s="16"/>
      <c r="BE15" s="17">
        <f t="shared" si="5"/>
        <v>38</v>
      </c>
      <c r="BF15" s="17">
        <f t="shared" si="6"/>
        <v>4</v>
      </c>
      <c r="BG15" s="17">
        <f t="shared" si="8"/>
        <v>99</v>
      </c>
      <c r="BH15" s="16"/>
      <c r="BI15" s="16"/>
      <c r="BJ15" s="16"/>
      <c r="BK15" s="16"/>
      <c r="BL15" s="16"/>
      <c r="BM15" s="16"/>
      <c r="BN15" s="16"/>
      <c r="BO15" s="46"/>
      <c r="BP15" s="46">
        <v>16</v>
      </c>
      <c r="BQ15" s="16">
        <v>11</v>
      </c>
      <c r="BR15" s="16">
        <v>72</v>
      </c>
      <c r="BS15" s="24">
        <v>79</v>
      </c>
      <c r="BT15" s="37">
        <f t="shared" si="9"/>
        <v>2.0789473684210527</v>
      </c>
      <c r="BU15" s="28"/>
      <c r="BW15" s="12">
        <f t="shared" si="10"/>
        <v>9</v>
      </c>
      <c r="BX15" s="11" t="s">
        <v>40</v>
      </c>
      <c r="BY15" s="16">
        <v>5</v>
      </c>
      <c r="BZ15" s="16">
        <v>37</v>
      </c>
      <c r="CA15" s="16">
        <v>38</v>
      </c>
      <c r="CB15" s="16"/>
      <c r="CC15" s="16"/>
      <c r="CD15" s="17">
        <f t="shared" si="11"/>
        <v>38</v>
      </c>
      <c r="CE15" s="16"/>
      <c r="CF15" s="16"/>
      <c r="CG15" s="16"/>
      <c r="CH15" s="16"/>
      <c r="CI15" s="16"/>
      <c r="CJ15" s="16"/>
      <c r="CK15" s="16"/>
      <c r="CL15" s="46"/>
      <c r="CM15" s="46">
        <v>7</v>
      </c>
      <c r="CN15" s="16">
        <v>5</v>
      </c>
      <c r="CO15" s="16">
        <v>26</v>
      </c>
      <c r="CP15" s="28"/>
    </row>
    <row r="16" spans="1:94" ht="24.75" customHeight="1">
      <c r="A16" s="13">
        <v>9</v>
      </c>
      <c r="B16" s="30" t="s">
        <v>84</v>
      </c>
      <c r="C16" s="15">
        <f aca="true" t="shared" si="16" ref="C16:K16">C15+C14+C13</f>
        <v>109</v>
      </c>
      <c r="D16" s="15">
        <f t="shared" si="16"/>
        <v>78</v>
      </c>
      <c r="E16" s="15">
        <f t="shared" si="16"/>
        <v>163</v>
      </c>
      <c r="F16" s="15">
        <f t="shared" si="16"/>
        <v>97</v>
      </c>
      <c r="G16" s="15">
        <f t="shared" si="16"/>
        <v>22</v>
      </c>
      <c r="H16" s="15">
        <f t="shared" si="16"/>
        <v>17</v>
      </c>
      <c r="I16" s="15">
        <f t="shared" si="16"/>
        <v>8</v>
      </c>
      <c r="J16" s="15">
        <f t="shared" si="16"/>
        <v>7</v>
      </c>
      <c r="K16" s="15">
        <f t="shared" si="16"/>
        <v>3</v>
      </c>
      <c r="L16" s="15">
        <f aca="true" t="shared" si="17" ref="L16:T16">L15+L14+L13</f>
        <v>196</v>
      </c>
      <c r="M16" s="15">
        <f t="shared" si="17"/>
        <v>165</v>
      </c>
      <c r="N16" s="15">
        <f t="shared" si="17"/>
        <v>87</v>
      </c>
      <c r="O16" s="15">
        <f t="shared" si="17"/>
        <v>6</v>
      </c>
      <c r="P16" s="15">
        <f t="shared" si="17"/>
        <v>12</v>
      </c>
      <c r="Q16" s="15">
        <f t="shared" si="17"/>
        <v>98</v>
      </c>
      <c r="R16" s="15">
        <f t="shared" si="17"/>
        <v>0</v>
      </c>
      <c r="S16" s="15">
        <f t="shared" si="17"/>
        <v>50</v>
      </c>
      <c r="T16" s="15">
        <f t="shared" si="17"/>
        <v>77</v>
      </c>
      <c r="U16" s="15">
        <f>U15+U14+U13</f>
        <v>56</v>
      </c>
      <c r="V16" s="15">
        <f>V15+V14+V13</f>
        <v>86</v>
      </c>
      <c r="W16" s="15">
        <f>W15+W14+W13</f>
        <v>0</v>
      </c>
      <c r="X16" s="15">
        <f>X15+X14+X13</f>
        <v>3</v>
      </c>
      <c r="Y16" s="15">
        <f>SUM(Y13:Y15)</f>
        <v>18</v>
      </c>
      <c r="Z16" s="95">
        <f t="shared" si="3"/>
        <v>1358</v>
      </c>
      <c r="AA16" s="15">
        <f>AA15+AA14+AA13</f>
        <v>46</v>
      </c>
      <c r="AB16" s="15">
        <f>AB15+AB14+AB13</f>
        <v>0</v>
      </c>
      <c r="AC16"/>
      <c r="AD16" s="12">
        <f t="shared" si="4"/>
        <v>11</v>
      </c>
      <c r="AE16" s="8" t="s">
        <v>58</v>
      </c>
      <c r="AF16" s="12">
        <v>10</v>
      </c>
      <c r="AG16" s="12">
        <v>3</v>
      </c>
      <c r="AH16" s="12">
        <v>20</v>
      </c>
      <c r="AI16" s="55">
        <v>19</v>
      </c>
      <c r="AJ16" s="12"/>
      <c r="AK16" s="12"/>
      <c r="AL16" s="79">
        <f t="shared" si="0"/>
        <v>19</v>
      </c>
      <c r="AM16" s="80">
        <f t="shared" si="15"/>
        <v>4</v>
      </c>
      <c r="AN16" s="85">
        <v>86</v>
      </c>
      <c r="AO16" s="85">
        <v>96</v>
      </c>
      <c r="AP16" s="82">
        <f t="shared" si="1"/>
        <v>5.052631578947368</v>
      </c>
      <c r="AQ16" s="83">
        <f>AN16/AF21</f>
        <v>2.774193548387097</v>
      </c>
      <c r="AR16" s="83">
        <f>(AN16/(AF16*AF21))*100</f>
        <v>27.741935483870968</v>
      </c>
      <c r="AS16" s="83">
        <f t="shared" si="2"/>
        <v>1.9</v>
      </c>
      <c r="AT16" s="83">
        <f>((AF16*AF21)-AN16)/AL16</f>
        <v>11.789473684210526</v>
      </c>
      <c r="AU16" s="83">
        <f>((AJ16+AK16)/AL18)*1000</f>
        <v>0</v>
      </c>
      <c r="AV16" s="83">
        <f>(AK16/AL18)*1000</f>
        <v>0</v>
      </c>
      <c r="AW16"/>
      <c r="AX16" s="12">
        <f t="shared" si="7"/>
        <v>10</v>
      </c>
      <c r="AY16" s="11" t="s">
        <v>62</v>
      </c>
      <c r="AZ16" s="16">
        <v>11</v>
      </c>
      <c r="BA16" s="16">
        <v>83</v>
      </c>
      <c r="BB16" s="16">
        <v>82</v>
      </c>
      <c r="BC16" s="16">
        <v>2</v>
      </c>
      <c r="BD16" s="16">
        <v>2</v>
      </c>
      <c r="BE16" s="17">
        <f t="shared" si="5"/>
        <v>86</v>
      </c>
      <c r="BF16" s="17">
        <f t="shared" si="6"/>
        <v>8</v>
      </c>
      <c r="BG16" s="17">
        <f t="shared" si="8"/>
        <v>254</v>
      </c>
      <c r="BH16" s="16">
        <v>6</v>
      </c>
      <c r="BI16" s="16">
        <v>12</v>
      </c>
      <c r="BJ16" s="16"/>
      <c r="BK16" s="16"/>
      <c r="BL16" s="16"/>
      <c r="BM16" s="16">
        <v>72</v>
      </c>
      <c r="BN16" s="16"/>
      <c r="BO16" s="46">
        <v>17</v>
      </c>
      <c r="BP16" s="46">
        <v>9</v>
      </c>
      <c r="BQ16" s="16">
        <v>31</v>
      </c>
      <c r="BR16" s="16">
        <v>107</v>
      </c>
      <c r="BS16" s="24">
        <v>446</v>
      </c>
      <c r="BT16" s="37">
        <f t="shared" si="9"/>
        <v>5.186046511627907</v>
      </c>
      <c r="BU16" s="28"/>
      <c r="BW16" s="12">
        <f t="shared" si="10"/>
        <v>10</v>
      </c>
      <c r="BX16" s="11" t="s">
        <v>62</v>
      </c>
      <c r="BY16" s="16">
        <v>11</v>
      </c>
      <c r="BZ16" s="16">
        <v>83</v>
      </c>
      <c r="CA16" s="16">
        <v>82</v>
      </c>
      <c r="CB16" s="16">
        <v>2</v>
      </c>
      <c r="CC16" s="16">
        <v>2</v>
      </c>
      <c r="CD16" s="17">
        <f t="shared" si="11"/>
        <v>86</v>
      </c>
      <c r="CE16" s="16">
        <v>2</v>
      </c>
      <c r="CF16" s="16">
        <v>2</v>
      </c>
      <c r="CG16" s="16"/>
      <c r="CH16" s="16"/>
      <c r="CI16" s="16"/>
      <c r="CJ16" s="16">
        <v>25</v>
      </c>
      <c r="CK16" s="16"/>
      <c r="CL16" s="46">
        <v>8</v>
      </c>
      <c r="CM16" s="46">
        <v>3</v>
      </c>
      <c r="CN16" s="16">
        <v>4</v>
      </c>
      <c r="CO16" s="16">
        <v>42</v>
      </c>
      <c r="CP16" s="28"/>
    </row>
    <row r="17" spans="1:94" ht="24.75" customHeight="1">
      <c r="A17" s="13">
        <v>10</v>
      </c>
      <c r="B17" s="30" t="s">
        <v>85</v>
      </c>
      <c r="C17" s="15">
        <f aca="true" t="shared" si="18" ref="C17:K17">(C11-(C12+C16))</f>
        <v>11</v>
      </c>
      <c r="D17" s="15">
        <f t="shared" si="18"/>
        <v>7</v>
      </c>
      <c r="E17" s="15">
        <f t="shared" si="18"/>
        <v>21</v>
      </c>
      <c r="F17" s="15">
        <f t="shared" si="18"/>
        <v>13</v>
      </c>
      <c r="G17" s="15">
        <f t="shared" si="18"/>
        <v>6</v>
      </c>
      <c r="H17" s="15">
        <f t="shared" si="18"/>
        <v>3</v>
      </c>
      <c r="I17" s="15">
        <f t="shared" si="18"/>
        <v>7</v>
      </c>
      <c r="J17" s="15">
        <f t="shared" si="18"/>
        <v>4</v>
      </c>
      <c r="K17" s="15">
        <f t="shared" si="18"/>
        <v>2</v>
      </c>
      <c r="L17" s="15">
        <f aca="true" t="shared" si="19" ref="L17:T17">(L11-(L12+L16))</f>
        <v>29</v>
      </c>
      <c r="M17" s="15">
        <f t="shared" si="19"/>
        <v>24</v>
      </c>
      <c r="N17" s="15">
        <f t="shared" si="19"/>
        <v>10</v>
      </c>
      <c r="O17" s="15">
        <f t="shared" si="19"/>
        <v>1</v>
      </c>
      <c r="P17" s="15">
        <f t="shared" si="19"/>
        <v>9</v>
      </c>
      <c r="Q17" s="15">
        <f t="shared" si="19"/>
        <v>14</v>
      </c>
      <c r="R17" s="15">
        <f t="shared" si="19"/>
        <v>0</v>
      </c>
      <c r="S17" s="15">
        <f t="shared" si="19"/>
        <v>8</v>
      </c>
      <c r="T17" s="15">
        <f t="shared" si="19"/>
        <v>12</v>
      </c>
      <c r="U17" s="15">
        <f>(U11-(U12+U16))</f>
        <v>4</v>
      </c>
      <c r="V17" s="15">
        <f>(V11-(V12+V16))</f>
        <v>14</v>
      </c>
      <c r="W17" s="15">
        <f>(W11-(W12+W16))</f>
        <v>0</v>
      </c>
      <c r="X17" s="15">
        <f>(X11-(X12+X16))</f>
        <v>1</v>
      </c>
      <c r="Y17" s="15">
        <f>(Y11-(Y12+Y16))</f>
        <v>4</v>
      </c>
      <c r="Z17" s="95">
        <f t="shared" si="3"/>
        <v>204</v>
      </c>
      <c r="AA17" s="15">
        <f>(AA11-(AA12+AA16))</f>
        <v>3</v>
      </c>
      <c r="AB17" s="15">
        <f>(AB11-(AB12+AB16))</f>
        <v>0</v>
      </c>
      <c r="AC17"/>
      <c r="AD17" s="12">
        <f t="shared" si="4"/>
        <v>12</v>
      </c>
      <c r="AE17" s="8" t="s">
        <v>183</v>
      </c>
      <c r="AF17" s="12">
        <v>18</v>
      </c>
      <c r="AG17" s="28">
        <v>17</v>
      </c>
      <c r="AH17" s="28">
        <v>41</v>
      </c>
      <c r="AI17" s="28">
        <v>49</v>
      </c>
      <c r="AJ17" s="28"/>
      <c r="AK17" s="28">
        <v>1</v>
      </c>
      <c r="AL17" s="79">
        <f>SUM(AI17:AK17)</f>
        <v>50</v>
      </c>
      <c r="AM17" s="80">
        <f>((SUM(AG17:AH17))-(SUM(AI17:AK17)))</f>
        <v>8</v>
      </c>
      <c r="AN17" s="28">
        <v>229</v>
      </c>
      <c r="AO17" s="28">
        <v>257</v>
      </c>
      <c r="AP17" s="82">
        <f>AO17/AL17</f>
        <v>5.14</v>
      </c>
      <c r="AQ17" s="83">
        <f>AN17/AF21</f>
        <v>7.387096774193548</v>
      </c>
      <c r="AR17" s="83">
        <f>(AN17/(AF17*AF21))*100</f>
        <v>41.03942652329749</v>
      </c>
      <c r="AS17" s="83">
        <f>AL17/AF17</f>
        <v>2.7777777777777777</v>
      </c>
      <c r="AT17" s="83">
        <f>((AF17*AF21)-AN17)/AL17</f>
        <v>6.58</v>
      </c>
      <c r="AU17" s="83">
        <f>((AJ17+AK17)/AL19)*1000</f>
        <v>17.543859649122805</v>
      </c>
      <c r="AV17" s="83">
        <f>(AK17/AL19)*1000</f>
        <v>17.543859649122805</v>
      </c>
      <c r="AW17"/>
      <c r="AX17" s="12">
        <f t="shared" si="7"/>
        <v>11</v>
      </c>
      <c r="AY17" s="11" t="s">
        <v>41</v>
      </c>
      <c r="AZ17" s="16">
        <v>1</v>
      </c>
      <c r="BA17" s="16"/>
      <c r="BB17" s="16">
        <v>1</v>
      </c>
      <c r="BC17" s="16"/>
      <c r="BD17" s="16"/>
      <c r="BE17" s="17">
        <f t="shared" si="5"/>
        <v>1</v>
      </c>
      <c r="BF17" s="17">
        <f t="shared" si="6"/>
        <v>0</v>
      </c>
      <c r="BG17" s="17">
        <f t="shared" si="8"/>
        <v>0</v>
      </c>
      <c r="BH17" s="16"/>
      <c r="BI17" s="16"/>
      <c r="BJ17" s="16"/>
      <c r="BK17" s="16"/>
      <c r="BL17" s="16"/>
      <c r="BM17" s="16"/>
      <c r="BN17" s="16"/>
      <c r="BO17" s="46"/>
      <c r="BP17" s="46"/>
      <c r="BQ17" s="16"/>
      <c r="BR17" s="16"/>
      <c r="BS17" s="24"/>
      <c r="BT17" s="37">
        <f t="shared" si="9"/>
        <v>0</v>
      </c>
      <c r="BU17" s="28"/>
      <c r="BW17" s="12">
        <f t="shared" si="10"/>
        <v>11</v>
      </c>
      <c r="BX17" s="11" t="s">
        <v>41</v>
      </c>
      <c r="BY17" s="16">
        <v>1</v>
      </c>
      <c r="BZ17" s="16"/>
      <c r="CA17" s="16">
        <v>1</v>
      </c>
      <c r="CB17" s="16"/>
      <c r="CC17" s="16"/>
      <c r="CD17" s="17">
        <f t="shared" si="11"/>
        <v>1</v>
      </c>
      <c r="CE17" s="16"/>
      <c r="CF17" s="16"/>
      <c r="CG17" s="16"/>
      <c r="CH17" s="16"/>
      <c r="CI17" s="16"/>
      <c r="CJ17" s="16"/>
      <c r="CK17" s="16"/>
      <c r="CL17" s="46"/>
      <c r="CM17" s="46">
        <v>1</v>
      </c>
      <c r="CN17" s="16"/>
      <c r="CO17" s="16"/>
      <c r="CP17" s="28"/>
    </row>
    <row r="18" spans="1:94" ht="24.75" customHeight="1">
      <c r="A18" s="13">
        <v>11</v>
      </c>
      <c r="B18" s="30" t="s">
        <v>11</v>
      </c>
      <c r="C18" s="14">
        <v>226</v>
      </c>
      <c r="D18" s="14">
        <v>269</v>
      </c>
      <c r="E18" s="14">
        <v>676</v>
      </c>
      <c r="F18" s="14">
        <v>325</v>
      </c>
      <c r="G18" s="14">
        <v>121</v>
      </c>
      <c r="H18" s="14">
        <v>98</v>
      </c>
      <c r="I18" s="14">
        <v>151</v>
      </c>
      <c r="J18" s="14">
        <v>94</v>
      </c>
      <c r="K18" s="14">
        <v>102</v>
      </c>
      <c r="L18" s="14">
        <v>699</v>
      </c>
      <c r="M18" s="14">
        <v>678</v>
      </c>
      <c r="N18" s="14">
        <v>378</v>
      </c>
      <c r="O18" s="14">
        <v>37</v>
      </c>
      <c r="P18" s="14">
        <v>177</v>
      </c>
      <c r="Q18" s="14">
        <v>362</v>
      </c>
      <c r="R18" s="28"/>
      <c r="S18" s="28">
        <v>229</v>
      </c>
      <c r="T18" s="28">
        <v>281</v>
      </c>
      <c r="U18" s="14">
        <v>181</v>
      </c>
      <c r="V18" s="14">
        <v>364</v>
      </c>
      <c r="W18" s="14"/>
      <c r="X18" s="14">
        <v>111</v>
      </c>
      <c r="Y18" s="32">
        <v>86</v>
      </c>
      <c r="Z18" s="95">
        <f t="shared" si="3"/>
        <v>5645</v>
      </c>
      <c r="AA18" s="32">
        <v>78</v>
      </c>
      <c r="AB18" s="32"/>
      <c r="AC18"/>
      <c r="AD18" s="210" t="s">
        <v>93</v>
      </c>
      <c r="AE18" s="211"/>
      <c r="AF18" s="86">
        <f>SUM(AF6:AF17)</f>
        <v>357</v>
      </c>
      <c r="AG18" s="86">
        <f aca="true" t="shared" si="20" ref="AG18:AO18">SUM(AG6:AG17)</f>
        <v>196</v>
      </c>
      <c r="AH18" s="86">
        <f t="shared" si="20"/>
        <v>1366</v>
      </c>
      <c r="AI18" s="86">
        <f t="shared" si="20"/>
        <v>1301</v>
      </c>
      <c r="AJ18" s="86">
        <f t="shared" si="20"/>
        <v>35</v>
      </c>
      <c r="AK18" s="86">
        <f t="shared" si="20"/>
        <v>22</v>
      </c>
      <c r="AL18" s="86">
        <f t="shared" si="20"/>
        <v>1358</v>
      </c>
      <c r="AM18" s="86">
        <f t="shared" si="20"/>
        <v>204</v>
      </c>
      <c r="AN18" s="86">
        <f t="shared" si="20"/>
        <v>5645</v>
      </c>
      <c r="AO18" s="86">
        <f t="shared" si="20"/>
        <v>5314</v>
      </c>
      <c r="AP18" s="82">
        <f>AO18/AL18</f>
        <v>3.9131075110456552</v>
      </c>
      <c r="AQ18" s="83">
        <f>AN18/AF21</f>
        <v>182.09677419354838</v>
      </c>
      <c r="AR18" s="83">
        <f>(AN18/(AF18*AF21))*100</f>
        <v>51.007499774103195</v>
      </c>
      <c r="AS18" s="83">
        <f>AL18/AF18</f>
        <v>3.803921568627451</v>
      </c>
      <c r="AT18" s="83">
        <f>((AF18*AF21)-AN18)/AL18</f>
        <v>3.992636229749632</v>
      </c>
      <c r="AU18" s="83">
        <f>((AJ18+AK18)/AL18)*1000</f>
        <v>41.973490427098675</v>
      </c>
      <c r="AV18" s="83">
        <f>(AK18/AL18)*1000</f>
        <v>16.200294550810018</v>
      </c>
      <c r="AW18"/>
      <c r="AX18" s="12">
        <f t="shared" si="7"/>
        <v>12</v>
      </c>
      <c r="AY18" s="11" t="s">
        <v>43</v>
      </c>
      <c r="AZ18" s="16">
        <v>6</v>
      </c>
      <c r="BA18" s="16">
        <v>61</v>
      </c>
      <c r="BB18" s="16">
        <v>62</v>
      </c>
      <c r="BC18" s="16"/>
      <c r="BD18" s="16"/>
      <c r="BE18" s="17">
        <f t="shared" si="5"/>
        <v>62</v>
      </c>
      <c r="BF18" s="17">
        <f t="shared" si="6"/>
        <v>5</v>
      </c>
      <c r="BG18" s="17">
        <f t="shared" si="8"/>
        <v>188</v>
      </c>
      <c r="BH18" s="16"/>
      <c r="BI18" s="16"/>
      <c r="BJ18" s="16"/>
      <c r="BK18" s="16"/>
      <c r="BL18" s="16"/>
      <c r="BM18" s="16"/>
      <c r="BN18" s="16"/>
      <c r="BO18" s="46">
        <v>19</v>
      </c>
      <c r="BP18" s="46">
        <v>36</v>
      </c>
      <c r="BQ18" s="16">
        <v>46</v>
      </c>
      <c r="BR18" s="16">
        <v>87</v>
      </c>
      <c r="BS18" s="24">
        <v>277</v>
      </c>
      <c r="BT18" s="37">
        <f t="shared" si="9"/>
        <v>4.467741935483871</v>
      </c>
      <c r="BU18" s="28"/>
      <c r="BW18" s="12">
        <f t="shared" si="10"/>
        <v>12</v>
      </c>
      <c r="BX18" s="11" t="s">
        <v>43</v>
      </c>
      <c r="BY18" s="16">
        <v>6</v>
      </c>
      <c r="BZ18" s="16">
        <v>61</v>
      </c>
      <c r="CA18" s="16">
        <v>62</v>
      </c>
      <c r="CB18" s="16"/>
      <c r="CC18" s="16"/>
      <c r="CD18" s="17">
        <f t="shared" si="11"/>
        <v>62</v>
      </c>
      <c r="CE18" s="16"/>
      <c r="CF18" s="16"/>
      <c r="CG18" s="16"/>
      <c r="CH18" s="16"/>
      <c r="CI18" s="16"/>
      <c r="CJ18" s="16"/>
      <c r="CK18" s="16"/>
      <c r="CL18" s="46"/>
      <c r="CM18" s="46">
        <v>13</v>
      </c>
      <c r="CN18" s="16">
        <v>13</v>
      </c>
      <c r="CO18" s="16">
        <v>36</v>
      </c>
      <c r="CP18" s="28"/>
    </row>
    <row r="19" spans="1:94" ht="24.75" customHeight="1">
      <c r="A19" s="13">
        <v>12</v>
      </c>
      <c r="B19" s="30" t="s">
        <v>18</v>
      </c>
      <c r="C19" s="14">
        <v>239</v>
      </c>
      <c r="D19" s="14">
        <v>338</v>
      </c>
      <c r="E19" s="14">
        <v>739</v>
      </c>
      <c r="F19" s="14">
        <v>298</v>
      </c>
      <c r="G19" s="14">
        <v>44</v>
      </c>
      <c r="H19" s="14">
        <v>43</v>
      </c>
      <c r="I19" s="14">
        <v>15</v>
      </c>
      <c r="J19" s="14">
        <v>24</v>
      </c>
      <c r="K19" s="14">
        <v>16</v>
      </c>
      <c r="L19" s="14">
        <v>670</v>
      </c>
      <c r="M19" s="14">
        <v>711</v>
      </c>
      <c r="N19" s="14">
        <v>459</v>
      </c>
      <c r="O19" s="14">
        <v>28</v>
      </c>
      <c r="P19" s="14">
        <v>155</v>
      </c>
      <c r="Q19" s="14">
        <v>386</v>
      </c>
      <c r="R19" s="28"/>
      <c r="S19" s="28">
        <v>257</v>
      </c>
      <c r="T19" s="28">
        <v>264</v>
      </c>
      <c r="U19" s="14">
        <v>197</v>
      </c>
      <c r="V19" s="14">
        <v>323</v>
      </c>
      <c r="W19" s="14"/>
      <c r="X19" s="14">
        <v>12</v>
      </c>
      <c r="Y19" s="32">
        <v>96</v>
      </c>
      <c r="Z19" s="95">
        <f t="shared" si="3"/>
        <v>5314</v>
      </c>
      <c r="AA19" s="32">
        <v>118</v>
      </c>
      <c r="AB19" s="32"/>
      <c r="AC19"/>
      <c r="AD19" s="12">
        <f>AD17+1</f>
        <v>13</v>
      </c>
      <c r="AE19" s="8" t="s">
        <v>96</v>
      </c>
      <c r="AF19" s="87"/>
      <c r="AG19" s="55">
        <v>2</v>
      </c>
      <c r="AH19" s="55">
        <v>58</v>
      </c>
      <c r="AI19" s="55">
        <v>56</v>
      </c>
      <c r="AJ19" s="55">
        <v>1</v>
      </c>
      <c r="AK19" s="55"/>
      <c r="AL19" s="79">
        <f>SUM(AI19:AK19)</f>
        <v>57</v>
      </c>
      <c r="AM19" s="80">
        <f>((SUM(AG19:AH19))-(SUM(AI19:AK19)))</f>
        <v>3</v>
      </c>
      <c r="AN19" s="55">
        <v>78</v>
      </c>
      <c r="AO19" s="55">
        <v>118</v>
      </c>
      <c r="AP19" s="82">
        <f>AO19/AL19</f>
        <v>2.0701754385964914</v>
      </c>
      <c r="AQ19" s="83">
        <f>AN19/AF21</f>
        <v>2.5161290322580645</v>
      </c>
      <c r="AR19" s="83" t="e">
        <f>(AN19/(AF19*AF21))*100</f>
        <v>#DIV/0!</v>
      </c>
      <c r="AS19" s="83" t="e">
        <f>AL19/AF19</f>
        <v>#DIV/0!</v>
      </c>
      <c r="AT19" s="83">
        <f>((AF19*AF21)-AN19)/AL19</f>
        <v>-1.368421052631579</v>
      </c>
      <c r="AU19" s="83">
        <f>((AJ19+AK19)/AL18)*1000</f>
        <v>0.7363770250368188</v>
      </c>
      <c r="AV19" s="83">
        <f>(AK19/AL18)*1000</f>
        <v>0</v>
      </c>
      <c r="AW19"/>
      <c r="AX19" s="12">
        <f t="shared" si="7"/>
        <v>13</v>
      </c>
      <c r="AY19" s="11" t="s">
        <v>44</v>
      </c>
      <c r="AZ19" s="16">
        <v>12</v>
      </c>
      <c r="BA19" s="16">
        <v>45</v>
      </c>
      <c r="BB19" s="16">
        <v>33</v>
      </c>
      <c r="BC19" s="16">
        <v>11</v>
      </c>
      <c r="BD19" s="16">
        <v>1</v>
      </c>
      <c r="BE19" s="17">
        <f t="shared" si="5"/>
        <v>45</v>
      </c>
      <c r="BF19" s="17">
        <f t="shared" si="6"/>
        <v>12</v>
      </c>
      <c r="BG19" s="17">
        <f t="shared" si="8"/>
        <v>262</v>
      </c>
      <c r="BH19" s="16">
        <v>26</v>
      </c>
      <c r="BI19" s="16">
        <v>12</v>
      </c>
      <c r="BJ19" s="16"/>
      <c r="BK19" s="16"/>
      <c r="BL19" s="16"/>
      <c r="BM19" s="16">
        <v>16</v>
      </c>
      <c r="BN19" s="16"/>
      <c r="BO19" s="46">
        <v>5</v>
      </c>
      <c r="BP19" s="46">
        <v>23</v>
      </c>
      <c r="BQ19" s="16">
        <v>27</v>
      </c>
      <c r="BR19" s="16">
        <v>153</v>
      </c>
      <c r="BS19" s="24">
        <v>163</v>
      </c>
      <c r="BT19" s="37">
        <f t="shared" si="9"/>
        <v>3.6222222222222222</v>
      </c>
      <c r="BU19" s="28"/>
      <c r="BW19" s="12">
        <f t="shared" si="10"/>
        <v>13</v>
      </c>
      <c r="BX19" s="11" t="s">
        <v>44</v>
      </c>
      <c r="BY19" s="16">
        <v>12</v>
      </c>
      <c r="BZ19" s="16">
        <v>45</v>
      </c>
      <c r="CA19" s="16">
        <v>33</v>
      </c>
      <c r="CB19" s="16">
        <v>11</v>
      </c>
      <c r="CC19" s="16">
        <v>1</v>
      </c>
      <c r="CD19" s="17">
        <f t="shared" si="11"/>
        <v>45</v>
      </c>
      <c r="CE19" s="16">
        <v>10</v>
      </c>
      <c r="CF19" s="16">
        <v>4</v>
      </c>
      <c r="CG19" s="16"/>
      <c r="CH19" s="16"/>
      <c r="CI19" s="16"/>
      <c r="CJ19" s="16">
        <v>2</v>
      </c>
      <c r="CK19" s="16"/>
      <c r="CL19" s="46">
        <v>4</v>
      </c>
      <c r="CM19" s="46">
        <v>5</v>
      </c>
      <c r="CN19" s="16">
        <v>8</v>
      </c>
      <c r="CO19" s="16">
        <v>12</v>
      </c>
      <c r="CP19" s="28"/>
    </row>
    <row r="20" spans="1:94" ht="24.75" customHeight="1">
      <c r="A20" s="13">
        <v>13</v>
      </c>
      <c r="B20" s="50" t="s">
        <v>103</v>
      </c>
      <c r="C20" s="33">
        <f>C19/C16</f>
        <v>2.1926605504587156</v>
      </c>
      <c r="D20" s="33">
        <f aca="true" t="shared" si="21" ref="D20:AB20">D19/D16</f>
        <v>4.333333333333333</v>
      </c>
      <c r="E20" s="33">
        <f>E19/E16</f>
        <v>4.533742331288344</v>
      </c>
      <c r="F20" s="33">
        <f>F19/F16</f>
        <v>3.0721649484536084</v>
      </c>
      <c r="G20" s="33">
        <f t="shared" si="21"/>
        <v>2</v>
      </c>
      <c r="H20" s="33">
        <f t="shared" si="21"/>
        <v>2.5294117647058822</v>
      </c>
      <c r="I20" s="33">
        <f t="shared" si="21"/>
        <v>1.875</v>
      </c>
      <c r="J20" s="33">
        <f t="shared" si="21"/>
        <v>3.4285714285714284</v>
      </c>
      <c r="K20" s="33">
        <f t="shared" si="21"/>
        <v>5.333333333333333</v>
      </c>
      <c r="L20" s="33">
        <f aca="true" t="shared" si="22" ref="L20:T20">L19/L16</f>
        <v>3.4183673469387754</v>
      </c>
      <c r="M20" s="33">
        <f t="shared" si="22"/>
        <v>4.3090909090909095</v>
      </c>
      <c r="N20" s="33">
        <f t="shared" si="22"/>
        <v>5.275862068965517</v>
      </c>
      <c r="O20" s="33">
        <f t="shared" si="22"/>
        <v>4.666666666666667</v>
      </c>
      <c r="P20" s="33">
        <f t="shared" si="22"/>
        <v>12.916666666666666</v>
      </c>
      <c r="Q20" s="33">
        <f t="shared" si="22"/>
        <v>3.938775510204082</v>
      </c>
      <c r="R20" s="33" t="e">
        <f t="shared" si="22"/>
        <v>#DIV/0!</v>
      </c>
      <c r="S20" s="33">
        <f t="shared" si="22"/>
        <v>5.14</v>
      </c>
      <c r="T20" s="33">
        <f t="shared" si="22"/>
        <v>3.4285714285714284</v>
      </c>
      <c r="U20" s="33">
        <f t="shared" si="21"/>
        <v>3.517857142857143</v>
      </c>
      <c r="V20" s="33">
        <f t="shared" si="21"/>
        <v>3.755813953488372</v>
      </c>
      <c r="W20" s="33" t="e">
        <f t="shared" si="21"/>
        <v>#DIV/0!</v>
      </c>
      <c r="X20" s="33">
        <f>X19/X16</f>
        <v>4</v>
      </c>
      <c r="Y20" s="33">
        <f t="shared" si="21"/>
        <v>5.333333333333333</v>
      </c>
      <c r="Z20" s="33">
        <f t="shared" si="21"/>
        <v>3.9131075110456552</v>
      </c>
      <c r="AA20" s="33">
        <f>AA19/AA16</f>
        <v>2.5652173913043477</v>
      </c>
      <c r="AB20" s="33" t="e">
        <f t="shared" si="21"/>
        <v>#DIV/0!</v>
      </c>
      <c r="AC20"/>
      <c r="AD20" s="12">
        <f>AD19+1</f>
        <v>14</v>
      </c>
      <c r="AE20" s="8" t="s">
        <v>71</v>
      </c>
      <c r="AF20" s="12"/>
      <c r="AG20" s="55"/>
      <c r="AH20" s="55"/>
      <c r="AI20" s="55"/>
      <c r="AJ20" s="55"/>
      <c r="AK20" s="55"/>
      <c r="AL20" s="79">
        <f>SUM(AI20:AK20)</f>
        <v>0</v>
      </c>
      <c r="AM20" s="80">
        <f>((SUM(AG20:AH20))-(SUM(AI20:AK20)))</f>
        <v>0</v>
      </c>
      <c r="AN20" s="55"/>
      <c r="AO20" s="55"/>
      <c r="AP20" s="82" t="e">
        <f>AO20/AL20</f>
        <v>#DIV/0!</v>
      </c>
      <c r="AQ20" s="83">
        <f>AN20/AF21</f>
        <v>0</v>
      </c>
      <c r="AR20" s="83" t="e">
        <f>(AN20/(AF20*AF21))*100</f>
        <v>#DIV/0!</v>
      </c>
      <c r="AS20" s="83" t="e">
        <f>AL20/AF20</f>
        <v>#DIV/0!</v>
      </c>
      <c r="AT20" s="83" t="e">
        <f>((AF20*AF21)-AN20)/AL20</f>
        <v>#DIV/0!</v>
      </c>
      <c r="AU20" s="83">
        <f>((AJ20+AK20)/AL18)*1000</f>
        <v>0</v>
      </c>
      <c r="AV20" s="83">
        <f>(AK20/AL18)*1000</f>
        <v>0</v>
      </c>
      <c r="AW20"/>
      <c r="AX20" s="12">
        <f t="shared" si="7"/>
        <v>14</v>
      </c>
      <c r="AY20" s="11" t="s">
        <v>45</v>
      </c>
      <c r="AZ20" s="16">
        <v>2</v>
      </c>
      <c r="BA20" s="16">
        <v>33</v>
      </c>
      <c r="BB20" s="16">
        <v>30</v>
      </c>
      <c r="BC20" s="16"/>
      <c r="BD20" s="16"/>
      <c r="BE20" s="17">
        <f t="shared" si="5"/>
        <v>30</v>
      </c>
      <c r="BF20" s="17">
        <f t="shared" si="6"/>
        <v>5</v>
      </c>
      <c r="BG20" s="17">
        <f t="shared" si="8"/>
        <v>101</v>
      </c>
      <c r="BH20" s="16"/>
      <c r="BI20" s="16"/>
      <c r="BJ20" s="16"/>
      <c r="BK20" s="16"/>
      <c r="BL20" s="16"/>
      <c r="BM20" s="16"/>
      <c r="BN20" s="16"/>
      <c r="BO20" s="46">
        <v>12</v>
      </c>
      <c r="BP20" s="46">
        <v>36</v>
      </c>
      <c r="BQ20" s="16">
        <v>7</v>
      </c>
      <c r="BR20" s="16">
        <v>46</v>
      </c>
      <c r="BS20" s="24">
        <v>50</v>
      </c>
      <c r="BT20" s="37">
        <f t="shared" si="9"/>
        <v>1.6666666666666667</v>
      </c>
      <c r="BU20" s="28"/>
      <c r="BW20" s="12">
        <f t="shared" si="10"/>
        <v>14</v>
      </c>
      <c r="BX20" s="11" t="s">
        <v>45</v>
      </c>
      <c r="BY20" s="16">
        <v>2</v>
      </c>
      <c r="BZ20" s="16">
        <v>33</v>
      </c>
      <c r="CA20" s="16">
        <v>30</v>
      </c>
      <c r="CB20" s="16"/>
      <c r="CC20" s="16"/>
      <c r="CD20" s="17">
        <f t="shared" si="11"/>
        <v>30</v>
      </c>
      <c r="CE20" s="16"/>
      <c r="CF20" s="16"/>
      <c r="CG20" s="16"/>
      <c r="CH20" s="16"/>
      <c r="CI20" s="16"/>
      <c r="CJ20" s="16"/>
      <c r="CK20" s="16"/>
      <c r="CL20" s="46">
        <v>5</v>
      </c>
      <c r="CM20" s="46">
        <v>6</v>
      </c>
      <c r="CN20" s="16">
        <v>6</v>
      </c>
      <c r="CO20" s="16">
        <v>13</v>
      </c>
      <c r="CP20" s="28"/>
    </row>
    <row r="21" spans="1:94" ht="24.75" customHeight="1">
      <c r="A21" s="13">
        <v>14</v>
      </c>
      <c r="B21" s="30" t="s">
        <v>83</v>
      </c>
      <c r="C21" s="33">
        <f>C18/C28</f>
        <v>7.290322580645161</v>
      </c>
      <c r="D21" s="33">
        <f>D18/C28</f>
        <v>8.67741935483871</v>
      </c>
      <c r="E21" s="33">
        <f>E18/C28</f>
        <v>21.806451612903224</v>
      </c>
      <c r="F21" s="33">
        <f>F18/C28</f>
        <v>10.483870967741936</v>
      </c>
      <c r="G21" s="33">
        <f>G18/C28</f>
        <v>3.903225806451613</v>
      </c>
      <c r="H21" s="33">
        <f>H18/C28</f>
        <v>3.161290322580645</v>
      </c>
      <c r="I21" s="33">
        <f>I18/C28</f>
        <v>4.870967741935484</v>
      </c>
      <c r="J21" s="33">
        <f>J18/C28</f>
        <v>3.032258064516129</v>
      </c>
      <c r="K21" s="33">
        <f>K18/C28</f>
        <v>3.2903225806451615</v>
      </c>
      <c r="L21" s="33">
        <f>L18/C28</f>
        <v>22.548387096774192</v>
      </c>
      <c r="M21" s="33">
        <f>M18/C28</f>
        <v>21.870967741935484</v>
      </c>
      <c r="N21" s="33">
        <f>N18/C28</f>
        <v>12.193548387096774</v>
      </c>
      <c r="O21" s="33">
        <f>O18/C28</f>
        <v>1.1935483870967742</v>
      </c>
      <c r="P21" s="33">
        <f>P18/C28</f>
        <v>5.709677419354839</v>
      </c>
      <c r="Q21" s="33">
        <f>Q18/C28</f>
        <v>11.67741935483871</v>
      </c>
      <c r="R21" s="33">
        <f>R18/C28</f>
        <v>0</v>
      </c>
      <c r="S21" s="33">
        <f>S18/C28</f>
        <v>7.387096774193548</v>
      </c>
      <c r="T21" s="33">
        <f>T18/C28</f>
        <v>9.064516129032258</v>
      </c>
      <c r="U21" s="33">
        <f>U18/C28</f>
        <v>5.838709677419355</v>
      </c>
      <c r="V21" s="33">
        <f>V18/C28</f>
        <v>11.741935483870968</v>
      </c>
      <c r="W21" s="33">
        <f>W18/C28</f>
        <v>0</v>
      </c>
      <c r="X21" s="33">
        <f>X18/C28</f>
        <v>3.5806451612903225</v>
      </c>
      <c r="Y21" s="33">
        <f>Y18/C28</f>
        <v>2.774193548387097</v>
      </c>
      <c r="Z21" s="33">
        <f>Z18/C28</f>
        <v>182.09677419354838</v>
      </c>
      <c r="AA21" s="33" t="e">
        <f>AA18/B28</f>
        <v>#DIV/0!</v>
      </c>
      <c r="AB21" s="33">
        <f>AB18/C28</f>
        <v>0</v>
      </c>
      <c r="AC21"/>
      <c r="AD21" s="25" t="s">
        <v>21</v>
      </c>
      <c r="AE21" s="25"/>
      <c r="AF21" s="107">
        <v>31</v>
      </c>
      <c r="AG21" s="25" t="s">
        <v>20</v>
      </c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/>
      <c r="AX21" s="12">
        <f t="shared" si="7"/>
        <v>15</v>
      </c>
      <c r="AY21" s="11" t="s">
        <v>46</v>
      </c>
      <c r="AZ21" s="28">
        <v>20</v>
      </c>
      <c r="BA21" s="16">
        <v>95</v>
      </c>
      <c r="BB21" s="16">
        <v>80</v>
      </c>
      <c r="BC21" s="16">
        <v>4</v>
      </c>
      <c r="BD21" s="16"/>
      <c r="BE21" s="17">
        <f t="shared" si="5"/>
        <v>84</v>
      </c>
      <c r="BF21" s="17">
        <f t="shared" si="6"/>
        <v>31</v>
      </c>
      <c r="BG21" s="17">
        <f t="shared" si="8"/>
        <v>604</v>
      </c>
      <c r="BH21" s="16"/>
      <c r="BI21" s="16"/>
      <c r="BJ21" s="16">
        <v>152</v>
      </c>
      <c r="BK21" s="16"/>
      <c r="BL21" s="16"/>
      <c r="BM21" s="16">
        <v>38</v>
      </c>
      <c r="BN21" s="16">
        <v>111</v>
      </c>
      <c r="BO21" s="46">
        <v>37</v>
      </c>
      <c r="BP21" s="46">
        <v>53</v>
      </c>
      <c r="BQ21" s="16">
        <v>47</v>
      </c>
      <c r="BR21" s="16">
        <v>166</v>
      </c>
      <c r="BS21" s="24">
        <v>288</v>
      </c>
      <c r="BT21" s="37">
        <f t="shared" si="9"/>
        <v>3.4285714285714284</v>
      </c>
      <c r="BU21" s="28"/>
      <c r="BW21" s="12">
        <f t="shared" si="10"/>
        <v>15</v>
      </c>
      <c r="BX21" s="11" t="s">
        <v>46</v>
      </c>
      <c r="BY21" s="28">
        <v>20</v>
      </c>
      <c r="BZ21" s="16">
        <v>95</v>
      </c>
      <c r="CA21" s="16">
        <v>80</v>
      </c>
      <c r="CB21" s="16">
        <v>4</v>
      </c>
      <c r="CC21" s="16"/>
      <c r="CD21" s="17">
        <f t="shared" si="11"/>
        <v>84</v>
      </c>
      <c r="CE21" s="16"/>
      <c r="CF21" s="16"/>
      <c r="CG21" s="16">
        <v>8</v>
      </c>
      <c r="CH21" s="16"/>
      <c r="CI21" s="16"/>
      <c r="CJ21" s="16">
        <v>4</v>
      </c>
      <c r="CK21" s="16">
        <v>3</v>
      </c>
      <c r="CL21" s="46">
        <v>5</v>
      </c>
      <c r="CM21" s="46">
        <v>15</v>
      </c>
      <c r="CN21" s="16">
        <v>8</v>
      </c>
      <c r="CO21" s="16">
        <v>41</v>
      </c>
      <c r="CP21" s="28"/>
    </row>
    <row r="22" spans="1:94" ht="24.75" customHeight="1">
      <c r="A22" s="13">
        <f t="shared" si="12"/>
        <v>15</v>
      </c>
      <c r="B22" s="30" t="s">
        <v>19</v>
      </c>
      <c r="C22" s="96">
        <f>(C18/(C6*C28))*100</f>
        <v>26.036866359447004</v>
      </c>
      <c r="D22" s="96">
        <f>(D18/(D6*C28))*100</f>
        <v>57.8494623655914</v>
      </c>
      <c r="E22" s="96">
        <f>(E18/(E6*C28))*100</f>
        <v>87.22580645161291</v>
      </c>
      <c r="F22" s="96">
        <f>(F18/(F6*C28))*100</f>
        <v>43.68279569892473</v>
      </c>
      <c r="G22" s="96">
        <f>(G18/(G6*C28))*100</f>
        <v>32.526881720430104</v>
      </c>
      <c r="H22" s="96">
        <f>(H18/(H6*C28))*100</f>
        <v>28.739002932551323</v>
      </c>
      <c r="I22" s="96">
        <f>(I18/(I6*C28))*100</f>
        <v>48.70967741935484</v>
      </c>
      <c r="J22" s="96">
        <f>(J18/(J6*C28))*100</f>
        <v>60.64516129032258</v>
      </c>
      <c r="K22" s="96">
        <f>(K18/(K6*C28))*100</f>
        <v>54.83870967741935</v>
      </c>
      <c r="L22" s="96">
        <f>(L18/(L6*C28))*100</f>
        <v>62.634408602150536</v>
      </c>
      <c r="M22" s="96">
        <f>(M18/(M6*C28))*100</f>
        <v>72.90322580645162</v>
      </c>
      <c r="N22" s="96">
        <f>(N18/(N6*C28))*100</f>
        <v>50.806451612903224</v>
      </c>
      <c r="O22" s="96">
        <f>(O18/(O6*C28))*100</f>
        <v>19.892473118279568</v>
      </c>
      <c r="P22" s="96">
        <f>(P18/(P6*C28))*100</f>
        <v>35.685483870967744</v>
      </c>
      <c r="Q22" s="96">
        <f>(Q18/(Q6*C28))*100</f>
        <v>44.91315136476427</v>
      </c>
      <c r="R22" s="96" t="e">
        <f>(R18/(R6*C28))*100</f>
        <v>#DIV/0!</v>
      </c>
      <c r="S22" s="96">
        <f>(S18/(S6*C28))*100</f>
        <v>41.03942652329749</v>
      </c>
      <c r="T22" s="96">
        <f>(T18/(T6*C28))*100</f>
        <v>43.16436251920123</v>
      </c>
      <c r="U22" s="96">
        <f>(U18/(U6*C28))*100</f>
        <v>58.387096774193544</v>
      </c>
      <c r="V22" s="96">
        <f>(V18/(V6*C28))*100</f>
        <v>83.87096774193549</v>
      </c>
      <c r="W22" s="96" t="e">
        <f>(W18/(W6*C28))*100</f>
        <v>#DIV/0!</v>
      </c>
      <c r="X22" s="96">
        <f>(X18/(X6*C28))*100</f>
        <v>59.67741935483871</v>
      </c>
      <c r="Y22" s="96">
        <f>(Y18/(Y6*C28))*100</f>
        <v>19.81566820276498</v>
      </c>
      <c r="Z22" s="96">
        <f>(Z18/(Z6*C28))*100</f>
        <v>51.007499774103195</v>
      </c>
      <c r="AA22" s="96" t="e">
        <f>(AA18/(AA6*C28))*100</f>
        <v>#DIV/0!</v>
      </c>
      <c r="AB22" s="96">
        <f>(AB18/(AB6*C28))*100</f>
        <v>0</v>
      </c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0" t="s">
        <v>154</v>
      </c>
      <c r="AP22" s="20"/>
      <c r="AQ22" s="20"/>
      <c r="AR22" s="20"/>
      <c r="AS22" s="25"/>
      <c r="AT22" s="25"/>
      <c r="AU22"/>
      <c r="AV22"/>
      <c r="AX22" s="12">
        <f t="shared" si="7"/>
        <v>16</v>
      </c>
      <c r="AY22" s="8" t="s">
        <v>81</v>
      </c>
      <c r="AZ22" s="34">
        <v>8</v>
      </c>
      <c r="BA22" s="16">
        <v>44</v>
      </c>
      <c r="BB22" s="16">
        <v>39</v>
      </c>
      <c r="BC22" s="16"/>
      <c r="BD22" s="16">
        <v>1</v>
      </c>
      <c r="BE22" s="17">
        <f t="shared" si="5"/>
        <v>40</v>
      </c>
      <c r="BF22" s="17">
        <f t="shared" si="6"/>
        <v>12</v>
      </c>
      <c r="BG22" s="17">
        <f t="shared" si="8"/>
        <v>189</v>
      </c>
      <c r="BH22" s="16"/>
      <c r="BI22" s="16"/>
      <c r="BJ22" s="16"/>
      <c r="BK22" s="16"/>
      <c r="BL22" s="16"/>
      <c r="BM22" s="16"/>
      <c r="BN22" s="16"/>
      <c r="BO22" s="46">
        <v>18</v>
      </c>
      <c r="BP22" s="46">
        <v>27</v>
      </c>
      <c r="BQ22" s="16">
        <v>18</v>
      </c>
      <c r="BR22" s="16">
        <v>126</v>
      </c>
      <c r="BS22" s="24">
        <v>186</v>
      </c>
      <c r="BT22" s="37">
        <f t="shared" si="9"/>
        <v>4.65</v>
      </c>
      <c r="BU22" s="28"/>
      <c r="BW22" s="12">
        <f t="shared" si="10"/>
        <v>16</v>
      </c>
      <c r="BX22" s="8" t="s">
        <v>81</v>
      </c>
      <c r="BY22" s="34">
        <v>8</v>
      </c>
      <c r="BZ22" s="16">
        <v>44</v>
      </c>
      <c r="CA22" s="16">
        <v>39</v>
      </c>
      <c r="CB22" s="16"/>
      <c r="CC22" s="16">
        <v>1</v>
      </c>
      <c r="CD22" s="17">
        <f t="shared" si="11"/>
        <v>40</v>
      </c>
      <c r="CE22" s="16"/>
      <c r="CF22" s="16"/>
      <c r="CG22" s="16"/>
      <c r="CH22" s="16"/>
      <c r="CI22" s="16"/>
      <c r="CJ22" s="16"/>
      <c r="CK22" s="16"/>
      <c r="CL22" s="46">
        <v>2</v>
      </c>
      <c r="CM22" s="46">
        <v>5</v>
      </c>
      <c r="CN22" s="16">
        <v>4</v>
      </c>
      <c r="CO22" s="16">
        <v>29</v>
      </c>
      <c r="CP22" s="28"/>
    </row>
    <row r="23" spans="1:94" ht="24.75" customHeight="1">
      <c r="A23" s="13">
        <f t="shared" si="12"/>
        <v>16</v>
      </c>
      <c r="B23" s="30" t="s">
        <v>135</v>
      </c>
      <c r="C23" s="33">
        <f aca="true" t="shared" si="23" ref="C23:AB23">C16/C6</f>
        <v>3.892857142857143</v>
      </c>
      <c r="D23" s="33">
        <f t="shared" si="23"/>
        <v>5.2</v>
      </c>
      <c r="E23" s="33">
        <f>E16/E6</f>
        <v>6.52</v>
      </c>
      <c r="F23" s="33">
        <f>F16/F6</f>
        <v>4.041666666666667</v>
      </c>
      <c r="G23" s="33">
        <f t="shared" si="23"/>
        <v>1.8333333333333333</v>
      </c>
      <c r="H23" s="33">
        <f t="shared" si="23"/>
        <v>1.5454545454545454</v>
      </c>
      <c r="I23" s="33">
        <f t="shared" si="23"/>
        <v>0.8</v>
      </c>
      <c r="J23" s="33">
        <f>J16/J6</f>
        <v>1.4</v>
      </c>
      <c r="K23" s="33">
        <f>K16/K6</f>
        <v>0.5</v>
      </c>
      <c r="L23" s="33">
        <f t="shared" si="23"/>
        <v>5.444444444444445</v>
      </c>
      <c r="M23" s="33">
        <f t="shared" si="23"/>
        <v>5.5</v>
      </c>
      <c r="N23" s="33">
        <f t="shared" si="23"/>
        <v>3.625</v>
      </c>
      <c r="O23" s="33">
        <f t="shared" si="23"/>
        <v>1</v>
      </c>
      <c r="P23" s="33">
        <f t="shared" si="23"/>
        <v>0.75</v>
      </c>
      <c r="Q23" s="33">
        <f t="shared" si="23"/>
        <v>3.769230769230769</v>
      </c>
      <c r="R23" s="33" t="e">
        <f t="shared" si="23"/>
        <v>#DIV/0!</v>
      </c>
      <c r="S23" s="33">
        <f t="shared" si="23"/>
        <v>2.7777777777777777</v>
      </c>
      <c r="T23" s="33">
        <f t="shared" si="23"/>
        <v>3.6666666666666665</v>
      </c>
      <c r="U23" s="33">
        <f t="shared" si="23"/>
        <v>5.6</v>
      </c>
      <c r="V23" s="33">
        <f t="shared" si="23"/>
        <v>6.142857142857143</v>
      </c>
      <c r="W23" s="33" t="e">
        <f t="shared" si="23"/>
        <v>#DIV/0!</v>
      </c>
      <c r="X23" s="33">
        <f t="shared" si="23"/>
        <v>0.5</v>
      </c>
      <c r="Y23" s="33">
        <f t="shared" si="23"/>
        <v>1.2857142857142858</v>
      </c>
      <c r="Z23" s="33">
        <f>Z16/Z6</f>
        <v>3.803921568627451</v>
      </c>
      <c r="AA23" s="33" t="e">
        <f t="shared" si="23"/>
        <v>#DIV/0!</v>
      </c>
      <c r="AB23" s="33">
        <f t="shared" si="23"/>
        <v>0</v>
      </c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0" t="s">
        <v>95</v>
      </c>
      <c r="AP23" s="20"/>
      <c r="AQ23" s="20"/>
      <c r="AR23" s="20"/>
      <c r="AS23" s="25"/>
      <c r="AT23" s="25"/>
      <c r="AU23"/>
      <c r="AV23"/>
      <c r="AX23" s="12">
        <f t="shared" si="7"/>
        <v>17</v>
      </c>
      <c r="AY23" s="8" t="s">
        <v>94</v>
      </c>
      <c r="AZ23" s="28">
        <v>9</v>
      </c>
      <c r="BA23" s="16">
        <v>14</v>
      </c>
      <c r="BB23" s="16">
        <v>12</v>
      </c>
      <c r="BC23" s="16"/>
      <c r="BD23" s="16"/>
      <c r="BE23" s="17">
        <f t="shared" si="5"/>
        <v>12</v>
      </c>
      <c r="BF23" s="17">
        <f t="shared" si="6"/>
        <v>11</v>
      </c>
      <c r="BG23" s="17">
        <f t="shared" si="8"/>
        <v>177</v>
      </c>
      <c r="BH23" s="16"/>
      <c r="BI23" s="16"/>
      <c r="BJ23" s="16"/>
      <c r="BK23" s="16"/>
      <c r="BL23" s="16"/>
      <c r="BM23" s="16"/>
      <c r="BN23" s="16"/>
      <c r="BO23" s="46"/>
      <c r="BP23" s="46"/>
      <c r="BQ23" s="16">
        <v>55</v>
      </c>
      <c r="BR23" s="16">
        <v>122</v>
      </c>
      <c r="BS23" s="34">
        <v>155</v>
      </c>
      <c r="BT23" s="37">
        <f t="shared" si="9"/>
        <v>12.916666666666666</v>
      </c>
      <c r="BU23" s="35"/>
      <c r="BW23" s="12">
        <f t="shared" si="10"/>
        <v>17</v>
      </c>
      <c r="BX23" s="8" t="s">
        <v>94</v>
      </c>
      <c r="BY23" s="28">
        <v>9</v>
      </c>
      <c r="BZ23" s="16">
        <v>14</v>
      </c>
      <c r="CA23" s="16">
        <v>12</v>
      </c>
      <c r="CB23" s="16"/>
      <c r="CC23" s="16"/>
      <c r="CD23" s="17">
        <f t="shared" si="11"/>
        <v>12</v>
      </c>
      <c r="CE23" s="16"/>
      <c r="CF23" s="16"/>
      <c r="CG23" s="16"/>
      <c r="CH23" s="16"/>
      <c r="CI23" s="16"/>
      <c r="CJ23" s="16"/>
      <c r="CK23" s="16"/>
      <c r="CL23" s="46"/>
      <c r="CM23" s="46"/>
      <c r="CN23" s="16">
        <v>4</v>
      </c>
      <c r="CO23" s="16">
        <v>8</v>
      </c>
      <c r="CP23" s="28"/>
    </row>
    <row r="24" spans="1:94" ht="24.75" customHeight="1">
      <c r="A24" s="13">
        <f t="shared" si="12"/>
        <v>17</v>
      </c>
      <c r="B24" s="30" t="s">
        <v>138</v>
      </c>
      <c r="C24" s="96">
        <f>((C6*C28)-C18)/C16</f>
        <v>5.889908256880734</v>
      </c>
      <c r="D24" s="96">
        <f>((D6*C28)-D18)/D16</f>
        <v>2.5128205128205128</v>
      </c>
      <c r="E24" s="96">
        <f>((E6*C28)-E18)/E16</f>
        <v>0.6073619631901841</v>
      </c>
      <c r="F24" s="96">
        <f>((F6*C28)-F18)/F16</f>
        <v>4.319587628865979</v>
      </c>
      <c r="G24" s="96">
        <f>((G6*C28)-G18)/G16</f>
        <v>11.409090909090908</v>
      </c>
      <c r="H24" s="96">
        <f>((H6*C28)-H18)/H16</f>
        <v>14.294117647058824</v>
      </c>
      <c r="I24" s="96">
        <f>((I6*C28)-I18)/I16</f>
        <v>19.875</v>
      </c>
      <c r="J24" s="96">
        <f>((J6*C28)-J18)/J16</f>
        <v>8.714285714285714</v>
      </c>
      <c r="K24" s="96">
        <f>((K6*C28)-K18)/K16</f>
        <v>28</v>
      </c>
      <c r="L24" s="96">
        <f>((L6*C28)-L18)/L16</f>
        <v>2.127551020408163</v>
      </c>
      <c r="M24" s="96">
        <f>((M6*C28)-M18)/M16</f>
        <v>1.5272727272727273</v>
      </c>
      <c r="N24" s="96">
        <f>((N6*C28)-N18)/N16</f>
        <v>4.206896551724138</v>
      </c>
      <c r="O24" s="96">
        <f>((O6*C28)-O18)/O16</f>
        <v>24.833333333333332</v>
      </c>
      <c r="P24" s="96">
        <f>((P6*C28)-P18)/P16</f>
        <v>26.583333333333332</v>
      </c>
      <c r="Q24" s="96">
        <f>((Q6*C28)-Q18)/Q16</f>
        <v>4.530612244897959</v>
      </c>
      <c r="R24" s="96" t="e">
        <f>((R6*C28)-R18)/R16</f>
        <v>#DIV/0!</v>
      </c>
      <c r="S24" s="96">
        <f>((S6*C28)-S18)/S16</f>
        <v>6.58</v>
      </c>
      <c r="T24" s="96">
        <f>((T6*C28)-T18)/T16</f>
        <v>4.805194805194805</v>
      </c>
      <c r="U24" s="96">
        <f>((U6*C28)-U18)/U16</f>
        <v>2.3035714285714284</v>
      </c>
      <c r="V24" s="96">
        <f>((V6*C28)-V18)/V16</f>
        <v>0.813953488372093</v>
      </c>
      <c r="W24" s="96" t="e">
        <f>((W6*C28)-W18)/W16</f>
        <v>#DIV/0!</v>
      </c>
      <c r="X24" s="96">
        <f>((X6*C28)-X18)/X16</f>
        <v>25</v>
      </c>
      <c r="Y24" s="96">
        <f>((Y6*C28)-Y18)/Y16</f>
        <v>19.333333333333332</v>
      </c>
      <c r="Z24" s="96">
        <f>((Z6*C28)-Z18)/Z16</f>
        <v>3.992636229749632</v>
      </c>
      <c r="AA24" s="96">
        <f>((AA6*C28)-AA18)/AA16</f>
        <v>-1.6956521739130435</v>
      </c>
      <c r="AB24" s="96" t="e">
        <f>((AB6*C28)-AB18)/AB16</f>
        <v>#DIV/0!</v>
      </c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0"/>
      <c r="AP24" s="20"/>
      <c r="AQ24" s="20"/>
      <c r="AR24" s="20"/>
      <c r="AS24" s="25"/>
      <c r="AT24" s="25"/>
      <c r="AU24"/>
      <c r="AV24"/>
      <c r="AX24" s="12">
        <f t="shared" si="7"/>
        <v>18</v>
      </c>
      <c r="AY24" s="11" t="s">
        <v>42</v>
      </c>
      <c r="AZ24" s="24">
        <v>4</v>
      </c>
      <c r="BA24" s="24">
        <v>16</v>
      </c>
      <c r="BB24" s="24">
        <v>18</v>
      </c>
      <c r="BC24" s="24"/>
      <c r="BD24" s="24"/>
      <c r="BE24" s="17">
        <f t="shared" si="5"/>
        <v>18</v>
      </c>
      <c r="BF24" s="17">
        <f t="shared" si="6"/>
        <v>2</v>
      </c>
      <c r="BG24" s="17">
        <f t="shared" si="8"/>
        <v>86</v>
      </c>
      <c r="BH24" s="24"/>
      <c r="BI24" s="24"/>
      <c r="BJ24" s="24"/>
      <c r="BK24" s="24"/>
      <c r="BL24" s="24"/>
      <c r="BM24" s="24"/>
      <c r="BN24" s="24"/>
      <c r="BO24" s="47"/>
      <c r="BP24" s="47"/>
      <c r="BQ24" s="24"/>
      <c r="BR24" s="24">
        <v>86</v>
      </c>
      <c r="BS24" s="24">
        <v>96</v>
      </c>
      <c r="BT24" s="37">
        <f t="shared" si="9"/>
        <v>5.333333333333333</v>
      </c>
      <c r="BU24" s="35"/>
      <c r="BW24" s="12">
        <f t="shared" si="10"/>
        <v>18</v>
      </c>
      <c r="BX24" s="11" t="s">
        <v>42</v>
      </c>
      <c r="BY24" s="24">
        <v>4</v>
      </c>
      <c r="BZ24" s="24">
        <v>16</v>
      </c>
      <c r="CA24" s="24">
        <v>18</v>
      </c>
      <c r="CB24" s="24"/>
      <c r="CC24" s="24"/>
      <c r="CD24" s="17">
        <f t="shared" si="11"/>
        <v>18</v>
      </c>
      <c r="CE24" s="24"/>
      <c r="CF24" s="24"/>
      <c r="CG24" s="24"/>
      <c r="CH24" s="24"/>
      <c r="CI24" s="24"/>
      <c r="CJ24" s="24"/>
      <c r="CK24" s="24"/>
      <c r="CL24" s="47"/>
      <c r="CM24" s="47"/>
      <c r="CN24" s="24"/>
      <c r="CO24" s="24">
        <v>18</v>
      </c>
      <c r="CP24" s="28"/>
    </row>
    <row r="25" spans="1:94" ht="24.75" customHeight="1">
      <c r="A25" s="13">
        <f t="shared" si="12"/>
        <v>18</v>
      </c>
      <c r="B25" s="11" t="s">
        <v>137</v>
      </c>
      <c r="C25" s="33">
        <f>((C13+C14)/Z16)*1000</f>
        <v>0.7363770250368188</v>
      </c>
      <c r="D25" s="33">
        <f>((D13+D14)/Z16)*1000</f>
        <v>1.4727540500736376</v>
      </c>
      <c r="E25" s="33">
        <f>((E13+E14)/Z16)*1000</f>
        <v>0</v>
      </c>
      <c r="F25" s="33">
        <f>((F13+F14)/Z16)*1000</f>
        <v>0</v>
      </c>
      <c r="G25" s="33">
        <f>((G13+G14)/Z16)*1000</f>
        <v>14.727540500736376</v>
      </c>
      <c r="H25" s="33">
        <f>((H13+H14)/Z16)*1000</f>
        <v>11.7820324005891</v>
      </c>
      <c r="I25" s="33">
        <f>((I13+I14)/Z16)*1000</f>
        <v>2.2091310751104567</v>
      </c>
      <c r="J25" s="33">
        <f>((J13+J14)/Z16)*1000</f>
        <v>1.4727540500736376</v>
      </c>
      <c r="K25" s="33">
        <f>((K13+K14)/Z16)*1000</f>
        <v>2.2091310751104567</v>
      </c>
      <c r="L25" s="33">
        <f>((L13+L14)/Z16)*1000</f>
        <v>0.7363770250368188</v>
      </c>
      <c r="M25" s="33">
        <f>((M13+M14)/Z16)*1000</f>
        <v>1.4727540500736376</v>
      </c>
      <c r="N25" s="33">
        <f>((N13+N14)/Z16)*1000</f>
        <v>0.7363770250368188</v>
      </c>
      <c r="O25" s="33">
        <f>((O13+O14)/Z16)*1000</f>
        <v>0.7363770250368188</v>
      </c>
      <c r="P25" s="33">
        <f>((P13+P14)/Z16)*1000</f>
        <v>0</v>
      </c>
      <c r="Q25" s="33">
        <f>((Q13+Q14)/Z16)*1000</f>
        <v>2.2091310751104567</v>
      </c>
      <c r="R25" s="33">
        <f>((R13+R14)/Z16)*1000</f>
        <v>0</v>
      </c>
      <c r="S25" s="33">
        <f>((S13+S14)/Z16)*1000</f>
        <v>0.7363770250368188</v>
      </c>
      <c r="T25" s="33">
        <f>((T13+T14)/Z16)*1000</f>
        <v>0.7363770250368188</v>
      </c>
      <c r="U25" s="33">
        <f>((U13+U14)/Z16)*1000</f>
        <v>0</v>
      </c>
      <c r="V25" s="33">
        <f>((V13+V14)/Z16)*1000</f>
        <v>0</v>
      </c>
      <c r="W25" s="33">
        <f>((W13+W14)/Z16)*1000</f>
        <v>0</v>
      </c>
      <c r="X25" s="33">
        <f>((X13+X14)/Z16)*1000</f>
        <v>0</v>
      </c>
      <c r="Y25" s="33">
        <f>((Y13+Y14)/Z16)*1000</f>
        <v>0</v>
      </c>
      <c r="Z25" s="33">
        <f>((Z13+Z14)/Z16)*1000</f>
        <v>41.973490427098675</v>
      </c>
      <c r="AA25" s="33" t="e">
        <f>((AA13+AA14)/AB16)*1000</f>
        <v>#DIV/0!</v>
      </c>
      <c r="AB25" s="33" t="e">
        <f>((AB13+AB14)/AB16)*1000</f>
        <v>#DIV/0!</v>
      </c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0"/>
      <c r="AP25" s="20"/>
      <c r="AQ25" s="20"/>
      <c r="AR25" s="20"/>
      <c r="AS25" s="25"/>
      <c r="AT25" s="25"/>
      <c r="AU25"/>
      <c r="AV25"/>
      <c r="AX25" s="201" t="s">
        <v>82</v>
      </c>
      <c r="AY25" s="202"/>
      <c r="AZ25" s="17">
        <f aca="true" t="shared" si="24" ref="AZ25:BF25">SUM(AZ7:AZ24)</f>
        <v>196</v>
      </c>
      <c r="BA25" s="17">
        <f t="shared" si="24"/>
        <v>1366</v>
      </c>
      <c r="BB25" s="17">
        <f t="shared" si="24"/>
        <v>1301</v>
      </c>
      <c r="BC25" s="17">
        <f t="shared" si="24"/>
        <v>35</v>
      </c>
      <c r="BD25" s="17">
        <f t="shared" si="24"/>
        <v>22</v>
      </c>
      <c r="BE25" s="17">
        <f t="shared" si="24"/>
        <v>1358</v>
      </c>
      <c r="BF25" s="17">
        <f t="shared" si="24"/>
        <v>204</v>
      </c>
      <c r="BG25" s="17">
        <f t="shared" si="8"/>
        <v>5318</v>
      </c>
      <c r="BH25" s="17">
        <f aca="true" t="shared" si="25" ref="BH25:BS25">SUM(BH7:BH24)</f>
        <v>120</v>
      </c>
      <c r="BI25" s="17">
        <f t="shared" si="25"/>
        <v>98</v>
      </c>
      <c r="BJ25" s="17">
        <f t="shared" si="25"/>
        <v>154</v>
      </c>
      <c r="BK25" s="17">
        <f t="shared" si="25"/>
        <v>94</v>
      </c>
      <c r="BL25" s="17">
        <f t="shared" si="25"/>
        <v>102</v>
      </c>
      <c r="BM25" s="17">
        <f t="shared" si="25"/>
        <v>229</v>
      </c>
      <c r="BN25" s="17">
        <f t="shared" si="25"/>
        <v>111</v>
      </c>
      <c r="BO25" s="17">
        <f t="shared" si="25"/>
        <v>239</v>
      </c>
      <c r="BP25" s="17">
        <f t="shared" si="25"/>
        <v>349</v>
      </c>
      <c r="BQ25" s="17">
        <f t="shared" si="25"/>
        <v>994</v>
      </c>
      <c r="BR25" s="17">
        <f t="shared" si="25"/>
        <v>2828</v>
      </c>
      <c r="BS25" s="17">
        <f t="shared" si="25"/>
        <v>5314</v>
      </c>
      <c r="BT25" s="37">
        <f t="shared" si="9"/>
        <v>3.9131075110456552</v>
      </c>
      <c r="BU25" s="17">
        <f>SUM(BU7:BU24)</f>
        <v>0</v>
      </c>
      <c r="BW25" s="201" t="s">
        <v>82</v>
      </c>
      <c r="BX25" s="202"/>
      <c r="BY25" s="17">
        <f>SUM(BY7:BY24)</f>
        <v>196</v>
      </c>
      <c r="BZ25" s="17">
        <f>SUM(BZ7:BZ24)</f>
        <v>1366</v>
      </c>
      <c r="CA25" s="17">
        <f>SUM(CA7:CA24)</f>
        <v>1301</v>
      </c>
      <c r="CB25" s="17">
        <f>SUM(CB7:CB24)</f>
        <v>35</v>
      </c>
      <c r="CC25" s="17">
        <f>SUM(CC7:CC24)</f>
        <v>22</v>
      </c>
      <c r="CD25" s="17">
        <f t="shared" si="11"/>
        <v>1358</v>
      </c>
      <c r="CE25" s="17">
        <f aca="true" t="shared" si="26" ref="CE25:CO25">SUM(CE7:CE24)</f>
        <v>23</v>
      </c>
      <c r="CF25" s="17">
        <f t="shared" si="26"/>
        <v>20</v>
      </c>
      <c r="CG25" s="17">
        <f t="shared" si="26"/>
        <v>8</v>
      </c>
      <c r="CH25" s="17">
        <f t="shared" si="26"/>
        <v>7</v>
      </c>
      <c r="CI25" s="17">
        <f t="shared" si="26"/>
        <v>1</v>
      </c>
      <c r="CJ25" s="17">
        <f t="shared" si="26"/>
        <v>40</v>
      </c>
      <c r="CK25" s="17">
        <f t="shared" si="26"/>
        <v>3</v>
      </c>
      <c r="CL25" s="17">
        <f t="shared" si="26"/>
        <v>83</v>
      </c>
      <c r="CM25" s="17">
        <f t="shared" si="26"/>
        <v>137</v>
      </c>
      <c r="CN25" s="17">
        <f t="shared" si="26"/>
        <v>258</v>
      </c>
      <c r="CO25" s="17">
        <f t="shared" si="26"/>
        <v>778</v>
      </c>
      <c r="CP25" s="17">
        <f>SUM(CP7:CP24)</f>
        <v>0</v>
      </c>
    </row>
    <row r="26" spans="1:94" ht="24.75" customHeight="1">
      <c r="A26" s="13">
        <f t="shared" si="12"/>
        <v>19</v>
      </c>
      <c r="B26" s="11" t="s">
        <v>136</v>
      </c>
      <c r="C26" s="33">
        <f>(C14/Z16)*1000</f>
        <v>0.7363770250368188</v>
      </c>
      <c r="D26" s="33">
        <f>(D14/Z16)*1000</f>
        <v>1.4727540500736376</v>
      </c>
      <c r="E26" s="33">
        <f>(E14/Z16)*1000</f>
        <v>0</v>
      </c>
      <c r="F26" s="33">
        <f>(F14/Z16)*1000</f>
        <v>0</v>
      </c>
      <c r="G26" s="33">
        <f>(G14/Z16)*1000</f>
        <v>3.681885125184094</v>
      </c>
      <c r="H26" s="33">
        <f>(H14/Z16)*1000</f>
        <v>5.154639175257732</v>
      </c>
      <c r="I26" s="33" t="e">
        <f>(I14/AB16)*1000</f>
        <v>#DIV/0!</v>
      </c>
      <c r="J26" s="33">
        <f>(J14/Z16)*1000</f>
        <v>0.7363770250368188</v>
      </c>
      <c r="K26" s="33">
        <f>(K14/Z16)*1000</f>
        <v>1.4727540500736376</v>
      </c>
      <c r="L26" s="33">
        <f>(L14/Z16)*1000</f>
        <v>0.7363770250368188</v>
      </c>
      <c r="M26" s="33">
        <f>(M14/Z16)*1000</f>
        <v>0</v>
      </c>
      <c r="N26" s="33">
        <f>(N14/Z16)*1000</f>
        <v>0.7363770250368188</v>
      </c>
      <c r="O26" s="33">
        <f>(O14/Z16)*1000</f>
        <v>0.7363770250368188</v>
      </c>
      <c r="P26" s="33">
        <f>(P14/Z16)*1000</f>
        <v>0</v>
      </c>
      <c r="Q26" s="33">
        <f>(Q14/Z16)*1000</f>
        <v>0</v>
      </c>
      <c r="R26" s="33">
        <f>(R14/Z16)*1000</f>
        <v>0</v>
      </c>
      <c r="S26" s="33">
        <f>(S14/Z16)*1000</f>
        <v>0.7363770250368188</v>
      </c>
      <c r="T26" s="33">
        <f>(T14/Z16)*1000</f>
        <v>0</v>
      </c>
      <c r="U26" s="33">
        <f>(U14/Z16)*1000</f>
        <v>0</v>
      </c>
      <c r="V26" s="33">
        <f>(V14/Z16)*1000</f>
        <v>0</v>
      </c>
      <c r="W26" s="33">
        <f>(W14/Z16)*1000</f>
        <v>0</v>
      </c>
      <c r="X26" s="33">
        <f>(X14/Z16)*1000</f>
        <v>0</v>
      </c>
      <c r="Y26" s="33">
        <f>(Y14/Z16)*1000</f>
        <v>0</v>
      </c>
      <c r="Z26" s="33">
        <f>(Z14/Z16)*1000</f>
        <v>16.200294550810018</v>
      </c>
      <c r="AA26" s="33" t="e">
        <f>(AA14/AB16)*1000</f>
        <v>#DIV/0!</v>
      </c>
      <c r="AB26" s="33" t="e">
        <f>(AB14/AB16)*1000</f>
        <v>#DIV/0!</v>
      </c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0"/>
      <c r="AP26" s="20"/>
      <c r="AQ26" s="20"/>
      <c r="AR26" s="20"/>
      <c r="AS26" s="25"/>
      <c r="AT26" s="25"/>
      <c r="AU26"/>
      <c r="AV26"/>
      <c r="AX26" s="12">
        <f>AX24+1</f>
        <v>19</v>
      </c>
      <c r="AY26" s="49" t="s">
        <v>96</v>
      </c>
      <c r="AZ26" s="36">
        <v>3</v>
      </c>
      <c r="BA26" s="36">
        <v>58</v>
      </c>
      <c r="BB26" s="36">
        <v>45</v>
      </c>
      <c r="BC26" s="36">
        <v>1</v>
      </c>
      <c r="BD26" s="36"/>
      <c r="BE26" s="17">
        <f>SUM(BB26:BD26)</f>
        <v>46</v>
      </c>
      <c r="BF26" s="17">
        <f>((SUM(AZ26:BA26))-(SUM(BB26:BD26)))</f>
        <v>15</v>
      </c>
      <c r="BG26" s="17">
        <f t="shared" si="8"/>
        <v>78</v>
      </c>
      <c r="BH26" s="36"/>
      <c r="BI26" s="36"/>
      <c r="BJ26" s="36"/>
      <c r="BK26" s="36"/>
      <c r="BL26" s="36"/>
      <c r="BM26" s="36"/>
      <c r="BN26" s="36"/>
      <c r="BO26" s="48"/>
      <c r="BP26" s="48">
        <v>4</v>
      </c>
      <c r="BQ26" s="36">
        <v>5</v>
      </c>
      <c r="BR26" s="36">
        <v>69</v>
      </c>
      <c r="BS26" s="36">
        <v>118</v>
      </c>
      <c r="BT26" s="37">
        <f t="shared" si="9"/>
        <v>2.5652173913043477</v>
      </c>
      <c r="BU26" s="35"/>
      <c r="BW26" s="12">
        <f>BW24+1</f>
        <v>19</v>
      </c>
      <c r="BX26" s="49" t="s">
        <v>96</v>
      </c>
      <c r="BY26" s="36">
        <v>3</v>
      </c>
      <c r="BZ26" s="36">
        <v>58</v>
      </c>
      <c r="CA26" s="36">
        <v>45</v>
      </c>
      <c r="CB26" s="36">
        <v>1</v>
      </c>
      <c r="CC26" s="36"/>
      <c r="CD26" s="17">
        <f t="shared" si="11"/>
        <v>0</v>
      </c>
      <c r="CE26" s="36"/>
      <c r="CF26" s="36"/>
      <c r="CG26" s="36"/>
      <c r="CH26" s="36"/>
      <c r="CI26" s="36"/>
      <c r="CJ26" s="36"/>
      <c r="CK26" s="36"/>
      <c r="CL26" s="48"/>
      <c r="CM26" s="48"/>
      <c r="CN26" s="36"/>
      <c r="CO26" s="36"/>
      <c r="CP26" s="36"/>
    </row>
    <row r="27" spans="1:94" ht="24.75" customHeight="1">
      <c r="A27" s="13">
        <f t="shared" si="12"/>
        <v>20</v>
      </c>
      <c r="B27" s="30" t="s">
        <v>80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0"/>
      <c r="AP27" s="20"/>
      <c r="AQ27" s="20"/>
      <c r="AR27" s="20"/>
      <c r="AS27" s="25"/>
      <c r="AT27" s="25"/>
      <c r="AU27"/>
      <c r="AV27"/>
      <c r="AX27" s="43" t="s">
        <v>21</v>
      </c>
      <c r="AY27" s="43"/>
      <c r="AZ27" s="39">
        <f>C28</f>
        <v>31</v>
      </c>
      <c r="BA27" s="43" t="s">
        <v>20</v>
      </c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W27" s="43" t="s">
        <v>21</v>
      </c>
      <c r="BX27" s="43"/>
      <c r="BY27" s="39">
        <f>C28</f>
        <v>31</v>
      </c>
      <c r="BZ27" s="43" t="s">
        <v>20</v>
      </c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P27" s="25"/>
    </row>
    <row r="28" spans="1:49" ht="16.5" customHeight="1">
      <c r="A28" s="40" t="s">
        <v>21</v>
      </c>
      <c r="B28" s="40"/>
      <c r="C28" s="41">
        <v>31</v>
      </c>
      <c r="D28" s="40" t="s">
        <v>20</v>
      </c>
      <c r="E28" s="40"/>
      <c r="F28" s="40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0"/>
      <c r="AR28" s="20"/>
      <c r="AS28" s="20"/>
      <c r="AT28" s="20"/>
      <c r="AU28" s="25"/>
      <c r="AV28" s="25"/>
      <c r="AW28"/>
    </row>
    <row r="29" spans="1:94" ht="16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  <c r="Q29"/>
      <c r="R29"/>
      <c r="S29"/>
      <c r="T29"/>
      <c r="U29" s="174" t="s">
        <v>141</v>
      </c>
      <c r="V29" s="174"/>
      <c r="W29" s="174"/>
      <c r="X29" s="174"/>
      <c r="Y29" s="174"/>
      <c r="Z29" s="174"/>
      <c r="AA29" s="174"/>
      <c r="AB29" s="174"/>
      <c r="AC29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0"/>
      <c r="AR29" s="20"/>
      <c r="AS29" s="21"/>
      <c r="AT29" s="21"/>
      <c r="AU29" s="25"/>
      <c r="AV29" s="25"/>
      <c r="AW29"/>
      <c r="AX29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44" t="s">
        <v>140</v>
      </c>
      <c r="BP29" s="44"/>
      <c r="BQ29" s="44"/>
      <c r="BR29" s="44"/>
      <c r="BS29" s="44"/>
      <c r="BT29" s="44"/>
      <c r="BU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44" t="s">
        <v>152</v>
      </c>
      <c r="CM29" s="44"/>
      <c r="CN29" s="44"/>
      <c r="CO29" s="44"/>
      <c r="CP29" s="44"/>
    </row>
    <row r="30" spans="1:94" ht="15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/>
      <c r="Q30"/>
      <c r="R30"/>
      <c r="S30"/>
      <c r="T30"/>
      <c r="U30" s="174" t="s">
        <v>89</v>
      </c>
      <c r="V30" s="174"/>
      <c r="W30" s="174"/>
      <c r="X30" s="174"/>
      <c r="Y30" s="174"/>
      <c r="Z30" s="174"/>
      <c r="AA30" s="174"/>
      <c r="AB30" s="174"/>
      <c r="AC30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0"/>
      <c r="AR30" s="20"/>
      <c r="AS30" s="21"/>
      <c r="AT30" s="21"/>
      <c r="AU30" s="25"/>
      <c r="AV30" s="25"/>
      <c r="AW30"/>
      <c r="AX30"/>
      <c r="AY30" s="69" t="s">
        <v>114</v>
      </c>
      <c r="AZ30" s="69"/>
      <c r="BA30" s="69"/>
      <c r="BB30" s="25"/>
      <c r="BC30" s="25"/>
      <c r="BD30" s="25"/>
      <c r="BE30" s="25"/>
      <c r="BF30" s="25"/>
      <c r="BG30" s="25"/>
      <c r="BQ30" s="57" t="s">
        <v>95</v>
      </c>
      <c r="BR30" s="57"/>
      <c r="BS30" s="57"/>
      <c r="BT30" s="58"/>
      <c r="BU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N30" s="25"/>
      <c r="CO30" s="57" t="s">
        <v>95</v>
      </c>
      <c r="CP30" s="57"/>
    </row>
    <row r="31" spans="1:94" ht="15">
      <c r="A31" s="40"/>
      <c r="B31" s="42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9"/>
      <c r="Q31"/>
      <c r="R31"/>
      <c r="S31"/>
      <c r="T31"/>
      <c r="U31" s="20"/>
      <c r="V31" s="20"/>
      <c r="W31" s="20"/>
      <c r="X31" s="20"/>
      <c r="Y31" s="20"/>
      <c r="Z31" s="20"/>
      <c r="AA31" s="20"/>
      <c r="AB31" s="20"/>
      <c r="AC31"/>
      <c r="AD31" s="25"/>
      <c r="AE31" s="25"/>
      <c r="AF31" s="25"/>
      <c r="AG31" s="25"/>
      <c r="AH31" s="25"/>
      <c r="AI31" s="25"/>
      <c r="AJ31" s="25"/>
      <c r="AK31" s="25"/>
      <c r="AL31" s="25"/>
      <c r="AM31"/>
      <c r="AN31"/>
      <c r="AO31"/>
      <c r="AP31" s="76" t="s">
        <v>90</v>
      </c>
      <c r="AQ31" s="76"/>
      <c r="AR31" s="76"/>
      <c r="AS31" s="76"/>
      <c r="AT31" s="76"/>
      <c r="AU31" s="76"/>
      <c r="AV31" s="25"/>
      <c r="AW31"/>
      <c r="AX31"/>
      <c r="AY31"/>
      <c r="AZ31"/>
      <c r="BA31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45"/>
      <c r="BR31" s="44"/>
      <c r="BS31" s="44"/>
      <c r="BT31" s="44"/>
      <c r="BU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O31" s="45"/>
      <c r="CP31" s="44"/>
    </row>
    <row r="32" spans="1:94" ht="15" customHeight="1">
      <c r="A32" s="18"/>
      <c r="B32" s="43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/>
      <c r="Q32"/>
      <c r="R32"/>
      <c r="S32"/>
      <c r="T32"/>
      <c r="U32" s="20"/>
      <c r="V32" s="20"/>
      <c r="W32" s="20"/>
      <c r="X32" s="20"/>
      <c r="Y32" s="20"/>
      <c r="Z32" s="20"/>
      <c r="AA32" s="20"/>
      <c r="AB32" s="21"/>
      <c r="AC32"/>
      <c r="AD32" s="25"/>
      <c r="AE32" s="22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75" t="s">
        <v>91</v>
      </c>
      <c r="AQ32" s="75"/>
      <c r="AR32" s="75"/>
      <c r="AS32" s="75"/>
      <c r="AT32" s="75"/>
      <c r="AU32" s="75"/>
      <c r="AV32" s="25"/>
      <c r="AW32"/>
      <c r="AX32"/>
      <c r="AY32"/>
      <c r="AZ32"/>
      <c r="BA32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45"/>
      <c r="BR32" s="44"/>
      <c r="BS32" s="44"/>
      <c r="BT32" s="44"/>
      <c r="BU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45"/>
      <c r="CP32" s="44"/>
    </row>
    <row r="33" spans="1:94" ht="15" customHeight="1">
      <c r="A33"/>
      <c r="B33" s="51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/>
      <c r="R33"/>
      <c r="S33"/>
      <c r="T33"/>
      <c r="U33" s="20"/>
      <c r="V33" s="20"/>
      <c r="W33" s="20"/>
      <c r="X33" s="20"/>
      <c r="Y33" s="20"/>
      <c r="Z33" s="20"/>
      <c r="AA33" s="20"/>
      <c r="AB33" s="21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 s="25"/>
      <c r="BC33" s="25"/>
      <c r="BD33" s="25"/>
      <c r="BE33" s="25"/>
      <c r="BF33" s="25"/>
      <c r="BG33" s="25"/>
      <c r="BQ33" s="56" t="s">
        <v>90</v>
      </c>
      <c r="BR33" s="56"/>
      <c r="BS33" s="56"/>
      <c r="BT33" s="56"/>
      <c r="BU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O33" s="56" t="s">
        <v>90</v>
      </c>
      <c r="CP33" s="56"/>
    </row>
    <row r="34" spans="1:94" ht="15" customHeight="1">
      <c r="A34" s="18"/>
      <c r="B34" s="51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/>
      <c r="R34"/>
      <c r="S34"/>
      <c r="T34"/>
      <c r="U34" s="173" t="s">
        <v>90</v>
      </c>
      <c r="V34" s="173"/>
      <c r="W34" s="173"/>
      <c r="X34" s="173"/>
      <c r="Y34" s="173"/>
      <c r="Z34" s="173"/>
      <c r="AA34" s="173"/>
      <c r="AB34" s="173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 s="70" t="s">
        <v>115</v>
      </c>
      <c r="AZ34" s="70"/>
      <c r="BA34" s="70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57" t="s">
        <v>91</v>
      </c>
      <c r="BR34" s="57"/>
      <c r="BS34" s="57"/>
      <c r="BT34" s="57"/>
      <c r="BU34" s="25"/>
      <c r="BX34" s="40"/>
      <c r="BY34" s="42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O34" s="57" t="s">
        <v>91</v>
      </c>
      <c r="CP34" s="57"/>
    </row>
    <row r="35" spans="1:53" ht="15" customHeight="1">
      <c r="A35"/>
      <c r="B35" s="51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23"/>
      <c r="Q35"/>
      <c r="R35"/>
      <c r="S35"/>
      <c r="T35"/>
      <c r="U35" s="174" t="s">
        <v>91</v>
      </c>
      <c r="V35" s="174"/>
      <c r="W35" s="174"/>
      <c r="X35" s="174"/>
      <c r="Y35" s="174"/>
      <c r="Z35" s="174"/>
      <c r="AA35" s="174"/>
      <c r="AB35" s="174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 s="69" t="s">
        <v>116</v>
      </c>
      <c r="AZ35" s="69"/>
      <c r="BA35" s="69"/>
    </row>
    <row r="36" spans="1:66" ht="15" customHeight="1">
      <c r="A36" s="6"/>
      <c r="B36"/>
      <c r="C36" s="51"/>
      <c r="D36" s="51"/>
      <c r="E36" s="51"/>
      <c r="F36" s="51"/>
      <c r="G36" s="4"/>
      <c r="H36" s="4"/>
      <c r="I36" s="4"/>
      <c r="J36" s="4"/>
      <c r="K36" s="4"/>
      <c r="L36" s="4"/>
      <c r="M36" s="4"/>
      <c r="N36" s="4"/>
      <c r="O36" s="4"/>
      <c r="P36" s="5"/>
      <c r="Q36" s="5"/>
      <c r="R36" s="5"/>
      <c r="S36" s="5"/>
      <c r="T36" s="5"/>
      <c r="U36" s="5"/>
      <c r="V36" s="5"/>
      <c r="W36" s="5"/>
      <c r="X36" s="5"/>
      <c r="Y36" s="5"/>
      <c r="Z36" s="4"/>
      <c r="AA36" s="4"/>
      <c r="AB36" s="4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BD36" s="69" t="s">
        <v>117</v>
      </c>
      <c r="BE36" s="69"/>
      <c r="BF36" s="69"/>
      <c r="BG36" s="69"/>
      <c r="BH36" s="69"/>
      <c r="BI36" s="69"/>
      <c r="BJ36" s="69"/>
      <c r="BK36" s="69"/>
      <c r="BL36" s="69"/>
      <c r="BM36" s="69"/>
      <c r="BN36" s="69"/>
    </row>
    <row r="37" spans="1:66" ht="1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BD37"/>
      <c r="BE37"/>
      <c r="BF37"/>
      <c r="BG37"/>
      <c r="BH37"/>
      <c r="BI37"/>
      <c r="BJ37"/>
      <c r="BK37"/>
      <c r="BL37"/>
      <c r="BM37"/>
      <c r="BN37"/>
    </row>
    <row r="38" spans="1:66" ht="15" customHeight="1">
      <c r="A38" s="26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174"/>
      <c r="U38" s="174"/>
      <c r="V38" s="174"/>
      <c r="W38" s="174"/>
      <c r="X38" s="20"/>
      <c r="Y38" s="25"/>
      <c r="AX38"/>
      <c r="BD38"/>
      <c r="BE38"/>
      <c r="BF38"/>
      <c r="BG38"/>
      <c r="BH38"/>
      <c r="BI38"/>
      <c r="BJ38"/>
      <c r="BK38"/>
      <c r="BL38"/>
      <c r="BM38"/>
      <c r="BN38"/>
    </row>
    <row r="39" spans="20:66" ht="15" customHeight="1">
      <c r="T39" s="174"/>
      <c r="U39" s="174"/>
      <c r="V39" s="174"/>
      <c r="W39" s="174"/>
      <c r="X39" s="20"/>
      <c r="BD39"/>
      <c r="BE39"/>
      <c r="BF39"/>
      <c r="BG39"/>
      <c r="BH39"/>
      <c r="BI39"/>
      <c r="BJ39"/>
      <c r="BK39"/>
      <c r="BL39"/>
      <c r="BM39"/>
      <c r="BN39"/>
    </row>
    <row r="40" spans="20:66" ht="15">
      <c r="T40" s="20"/>
      <c r="U40" s="20"/>
      <c r="V40" s="20"/>
      <c r="W40" s="20"/>
      <c r="BD40"/>
      <c r="BE40"/>
      <c r="BF40"/>
      <c r="BG40"/>
      <c r="BH40"/>
      <c r="BI40"/>
      <c r="BJ40"/>
      <c r="BK40"/>
      <c r="BL40"/>
      <c r="BM40"/>
      <c r="BN40"/>
    </row>
    <row r="41" spans="20:66" ht="15">
      <c r="T41" s="20"/>
      <c r="U41" s="20"/>
      <c r="V41" s="21"/>
      <c r="W41" s="21"/>
      <c r="BD41" s="70" t="s">
        <v>118</v>
      </c>
      <c r="BE41" s="70"/>
      <c r="BF41" s="70"/>
      <c r="BG41" s="70"/>
      <c r="BH41" s="70"/>
      <c r="BI41" s="70"/>
      <c r="BJ41" s="70"/>
      <c r="BK41" s="70"/>
      <c r="BL41" s="70"/>
      <c r="BM41" s="70"/>
      <c r="BN41" s="70"/>
    </row>
    <row r="42" spans="20:66" ht="15">
      <c r="T42" s="20"/>
      <c r="U42" s="20"/>
      <c r="V42" s="21"/>
      <c r="W42" s="21"/>
      <c r="BD42" s="69" t="s">
        <v>119</v>
      </c>
      <c r="BE42" s="69"/>
      <c r="BF42" s="69"/>
      <c r="BG42" s="69"/>
      <c r="BH42" s="69"/>
      <c r="BI42" s="69"/>
      <c r="BJ42" s="69"/>
      <c r="BK42" s="69"/>
      <c r="BL42" s="69"/>
      <c r="BM42" s="69"/>
      <c r="BN42" s="69"/>
    </row>
  </sheetData>
  <sheetProtection/>
  <mergeCells count="71">
    <mergeCell ref="AD18:AE18"/>
    <mergeCell ref="AN4:AN5"/>
    <mergeCell ref="AO4:AO5"/>
    <mergeCell ref="AP4:AP5"/>
    <mergeCell ref="AQ4:AQ5"/>
    <mergeCell ref="AR4:AR5"/>
    <mergeCell ref="AF4:AF5"/>
    <mergeCell ref="AG4:AH4"/>
    <mergeCell ref="AI4:AL4"/>
    <mergeCell ref="AM4:AM5"/>
    <mergeCell ref="I4:I5"/>
    <mergeCell ref="J4:J5"/>
    <mergeCell ref="K4:K5"/>
    <mergeCell ref="L4:L5"/>
    <mergeCell ref="M4:M5"/>
    <mergeCell ref="N4:N5"/>
    <mergeCell ref="T38:W38"/>
    <mergeCell ref="T39:W39"/>
    <mergeCell ref="U34:AB34"/>
    <mergeCell ref="U35:AB35"/>
    <mergeCell ref="U30:AB30"/>
    <mergeCell ref="T4:T5"/>
    <mergeCell ref="U29:AB29"/>
    <mergeCell ref="Z4:Z5"/>
    <mergeCell ref="AB4:AB5"/>
    <mergeCell ref="C4:C5"/>
    <mergeCell ref="D4:D5"/>
    <mergeCell ref="G4:G5"/>
    <mergeCell ref="H4:H5"/>
    <mergeCell ref="A1:AB1"/>
    <mergeCell ref="A4:A5"/>
    <mergeCell ref="B4:B5"/>
    <mergeCell ref="U4:U5"/>
    <mergeCell ref="E4:E5"/>
    <mergeCell ref="F4:F5"/>
    <mergeCell ref="AD1:AV1"/>
    <mergeCell ref="A2:AB2"/>
    <mergeCell ref="AD2:AV2"/>
    <mergeCell ref="AD3:AV3"/>
    <mergeCell ref="A3:AB3"/>
    <mergeCell ref="AX1:BU1"/>
    <mergeCell ref="CA4:CD5"/>
    <mergeCell ref="CE4:CO5"/>
    <mergeCell ref="AX4:AX6"/>
    <mergeCell ref="BF4:BF6"/>
    <mergeCell ref="AY4:AY6"/>
    <mergeCell ref="AD4:AD5"/>
    <mergeCell ref="AE4:AE5"/>
    <mergeCell ref="AT4:AT5"/>
    <mergeCell ref="BW4:BW6"/>
    <mergeCell ref="BX4:BX6"/>
    <mergeCell ref="BY4:BZ5"/>
    <mergeCell ref="BB4:BE5"/>
    <mergeCell ref="AA4:AA5"/>
    <mergeCell ref="Q4:Q5"/>
    <mergeCell ref="BG4:BG6"/>
    <mergeCell ref="AU4:AU5"/>
    <mergeCell ref="AV4:AV5"/>
    <mergeCell ref="AS4:AS5"/>
    <mergeCell ref="AZ4:BA5"/>
    <mergeCell ref="R4:R5"/>
    <mergeCell ref="CP4:CP6"/>
    <mergeCell ref="AX25:AY25"/>
    <mergeCell ref="BW25:BX25"/>
    <mergeCell ref="BW1:CP1"/>
    <mergeCell ref="AX2:BU2"/>
    <mergeCell ref="BW2:CP2"/>
    <mergeCell ref="AX3:BU3"/>
    <mergeCell ref="BW3:CP3"/>
    <mergeCell ref="BH4:BT5"/>
    <mergeCell ref="BU4:BU6"/>
  </mergeCells>
  <printOptions/>
  <pageMargins left="0.1968503937007874" right="0.1968503937007874" top="0.3937007874015748" bottom="0.1968503937007874" header="0" footer="0"/>
  <pageSetup orientation="landscape" paperSize="5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P44"/>
  <sheetViews>
    <sheetView showZeros="0" zoomScale="75" zoomScaleNormal="75" zoomScalePageLayoutView="0" workbookViewId="0" topLeftCell="AY1">
      <selection activeCell="BH6" sqref="BH6:BT6"/>
    </sheetView>
  </sheetViews>
  <sheetFormatPr defaultColWidth="9.140625" defaultRowHeight="12.75"/>
  <cols>
    <col min="1" max="1" width="5.421875" style="1" customWidth="1"/>
    <col min="2" max="2" width="24.57421875" style="1" customWidth="1"/>
    <col min="3" max="10" width="8.7109375" style="1" customWidth="1"/>
    <col min="11" max="11" width="9.57421875" style="1" customWidth="1"/>
    <col min="12" max="12" width="11.140625" style="1" customWidth="1"/>
    <col min="13" max="13" width="11.7109375" style="1" customWidth="1"/>
    <col min="14" max="14" width="11.140625" style="1" customWidth="1"/>
    <col min="15" max="15" width="11.00390625" style="1" customWidth="1"/>
    <col min="16" max="16" width="10.28125" style="1" customWidth="1"/>
    <col min="17" max="17" width="13.140625" style="1" customWidth="1"/>
    <col min="18" max="19" width="8.7109375" style="1" customWidth="1"/>
    <col min="20" max="20" width="8.421875" style="1" customWidth="1"/>
    <col min="21" max="21" width="9.8515625" style="1" customWidth="1"/>
    <col min="22" max="23" width="10.28125" style="1" customWidth="1"/>
    <col min="24" max="25" width="8.7109375" style="1" customWidth="1"/>
    <col min="26" max="26" width="9.57421875" style="1" customWidth="1"/>
    <col min="27" max="27" width="9.140625" style="1" customWidth="1"/>
    <col min="28" max="28" width="10.7109375" style="1" customWidth="1"/>
    <col min="29" max="30" width="9.140625" style="1" customWidth="1"/>
    <col min="31" max="31" width="16.7109375" style="1" customWidth="1"/>
    <col min="32" max="39" width="9.140625" style="1" customWidth="1"/>
    <col min="40" max="40" width="14.140625" style="1" customWidth="1"/>
    <col min="41" max="42" width="9.140625" style="1" customWidth="1"/>
    <col min="43" max="43" width="10.7109375" style="1" customWidth="1"/>
    <col min="44" max="44" width="10.421875" style="1" customWidth="1"/>
    <col min="45" max="50" width="9.140625" style="1" customWidth="1"/>
    <col min="51" max="51" width="23.8515625" style="1" customWidth="1"/>
    <col min="52" max="58" width="9.140625" style="1" customWidth="1"/>
    <col min="59" max="59" width="13.7109375" style="1" customWidth="1"/>
    <col min="60" max="71" width="9.140625" style="1" customWidth="1"/>
    <col min="72" max="72" width="9.7109375" style="1" customWidth="1"/>
    <col min="73" max="75" width="9.140625" style="1" customWidth="1"/>
    <col min="76" max="76" width="26.421875" style="1" customWidth="1"/>
    <col min="77" max="16384" width="9.140625" style="1" customWidth="1"/>
  </cols>
  <sheetData>
    <row r="1" spans="1:94" ht="18">
      <c r="A1" s="186" t="s">
        <v>92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89"/>
      <c r="AD1" s="186" t="s">
        <v>143</v>
      </c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89"/>
      <c r="AX1" s="186" t="s">
        <v>145</v>
      </c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89"/>
      <c r="BW1" s="186" t="s">
        <v>147</v>
      </c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</row>
    <row r="2" spans="1:94" ht="18">
      <c r="A2" s="186" t="s">
        <v>144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89"/>
      <c r="AD2" s="186" t="s">
        <v>144</v>
      </c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89"/>
      <c r="AX2" s="186" t="s">
        <v>146</v>
      </c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89"/>
      <c r="BW2" s="186" t="s">
        <v>146</v>
      </c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  <c r="CP2" s="186"/>
    </row>
    <row r="3" spans="1:94" ht="13.5" customHeight="1">
      <c r="A3" s="207" t="s">
        <v>204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89"/>
      <c r="AD3" s="187" t="str">
        <f>A3</f>
        <v>BULAN / TRIWULAN / TAHUN :           SEPTEMBER          2022   </v>
      </c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89"/>
      <c r="AX3" s="187" t="str">
        <f>A3</f>
        <v>BULAN / TRIWULAN / TAHUN :           SEPTEMBER          2022   </v>
      </c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89"/>
      <c r="BW3" s="187" t="str">
        <f>A3</f>
        <v>BULAN / TRIWULAN / TAHUN :           SEPTEMBER          2022   </v>
      </c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7"/>
    </row>
    <row r="4" spans="1:94" ht="19.5" customHeight="1">
      <c r="A4" s="193" t="s">
        <v>1</v>
      </c>
      <c r="B4" s="193" t="s">
        <v>2</v>
      </c>
      <c r="C4" s="193" t="s">
        <v>3</v>
      </c>
      <c r="D4" s="193" t="s">
        <v>65</v>
      </c>
      <c r="E4" s="193" t="s">
        <v>109</v>
      </c>
      <c r="F4" s="193" t="s">
        <v>5</v>
      </c>
      <c r="G4" s="193" t="s">
        <v>194</v>
      </c>
      <c r="H4" s="193" t="s">
        <v>193</v>
      </c>
      <c r="I4" s="195" t="s">
        <v>169</v>
      </c>
      <c r="J4" s="193" t="s">
        <v>157</v>
      </c>
      <c r="K4" s="193" t="s">
        <v>139</v>
      </c>
      <c r="L4" s="193" t="s">
        <v>195</v>
      </c>
      <c r="M4" s="193" t="s">
        <v>181</v>
      </c>
      <c r="N4" s="195" t="s">
        <v>86</v>
      </c>
      <c r="O4" s="77" t="s">
        <v>86</v>
      </c>
      <c r="P4" s="73" t="s">
        <v>100</v>
      </c>
      <c r="Q4" s="193" t="s">
        <v>101</v>
      </c>
      <c r="R4" s="193" t="s">
        <v>102</v>
      </c>
      <c r="S4" s="77" t="s">
        <v>102</v>
      </c>
      <c r="T4" s="195" t="s">
        <v>104</v>
      </c>
      <c r="U4" s="195" t="s">
        <v>105</v>
      </c>
      <c r="V4" s="77" t="s">
        <v>106</v>
      </c>
      <c r="W4" s="77" t="s">
        <v>170</v>
      </c>
      <c r="X4" s="140" t="s">
        <v>176</v>
      </c>
      <c r="Y4" s="73" t="s">
        <v>4</v>
      </c>
      <c r="Z4" s="195" t="s">
        <v>8</v>
      </c>
      <c r="AA4" s="198" t="s">
        <v>88</v>
      </c>
      <c r="AB4" s="204" t="s">
        <v>71</v>
      </c>
      <c r="AC4" s="2"/>
      <c r="AD4" s="189" t="s">
        <v>1</v>
      </c>
      <c r="AE4" s="189" t="s">
        <v>47</v>
      </c>
      <c r="AF4" s="189" t="s">
        <v>48</v>
      </c>
      <c r="AG4" s="205" t="s">
        <v>49</v>
      </c>
      <c r="AH4" s="184"/>
      <c r="AI4" s="205" t="s">
        <v>28</v>
      </c>
      <c r="AJ4" s="206"/>
      <c r="AK4" s="206"/>
      <c r="AL4" s="184"/>
      <c r="AM4" s="175" t="s">
        <v>50</v>
      </c>
      <c r="AN4" s="181" t="s">
        <v>76</v>
      </c>
      <c r="AO4" s="181" t="s">
        <v>51</v>
      </c>
      <c r="AP4" s="175" t="s">
        <v>52</v>
      </c>
      <c r="AQ4" s="181" t="s">
        <v>77</v>
      </c>
      <c r="AR4" s="181" t="s">
        <v>78</v>
      </c>
      <c r="AS4" s="181" t="s">
        <v>79</v>
      </c>
      <c r="AT4" s="181" t="s">
        <v>53</v>
      </c>
      <c r="AU4" s="181" t="s">
        <v>97</v>
      </c>
      <c r="AV4" s="181" t="s">
        <v>98</v>
      </c>
      <c r="AW4" s="2"/>
      <c r="AX4" s="189" t="s">
        <v>1</v>
      </c>
      <c r="AY4" s="189" t="s">
        <v>22</v>
      </c>
      <c r="AZ4" s="175" t="s">
        <v>23</v>
      </c>
      <c r="BA4" s="176"/>
      <c r="BB4" s="175" t="s">
        <v>28</v>
      </c>
      <c r="BC4" s="179"/>
      <c r="BD4" s="179"/>
      <c r="BE4" s="176"/>
      <c r="BF4" s="181" t="s">
        <v>24</v>
      </c>
      <c r="BG4" s="181" t="s">
        <v>72</v>
      </c>
      <c r="BH4" s="175" t="s">
        <v>25</v>
      </c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6"/>
      <c r="BU4" s="181" t="s">
        <v>71</v>
      </c>
      <c r="BW4" s="189" t="s">
        <v>1</v>
      </c>
      <c r="BX4" s="189" t="s">
        <v>22</v>
      </c>
      <c r="BY4" s="175" t="s">
        <v>23</v>
      </c>
      <c r="BZ4" s="176"/>
      <c r="CA4" s="175" t="s">
        <v>148</v>
      </c>
      <c r="CB4" s="179"/>
      <c r="CC4" s="179"/>
      <c r="CD4" s="176"/>
      <c r="CE4" s="175" t="s">
        <v>149</v>
      </c>
      <c r="CF4" s="179"/>
      <c r="CG4" s="179"/>
      <c r="CH4" s="179"/>
      <c r="CI4" s="179"/>
      <c r="CJ4" s="179"/>
      <c r="CK4" s="179"/>
      <c r="CL4" s="179"/>
      <c r="CM4" s="179"/>
      <c r="CN4" s="179"/>
      <c r="CO4" s="176"/>
      <c r="CP4" s="181" t="s">
        <v>71</v>
      </c>
    </row>
    <row r="5" spans="1:94" ht="19.5" customHeight="1">
      <c r="A5" s="194"/>
      <c r="B5" s="194"/>
      <c r="C5" s="194"/>
      <c r="D5" s="194"/>
      <c r="E5" s="194"/>
      <c r="F5" s="194"/>
      <c r="G5" s="194"/>
      <c r="H5" s="194"/>
      <c r="I5" s="196"/>
      <c r="J5" s="194"/>
      <c r="K5" s="194"/>
      <c r="L5" s="194"/>
      <c r="M5" s="194"/>
      <c r="N5" s="196"/>
      <c r="O5" s="78" t="s">
        <v>166</v>
      </c>
      <c r="P5" s="74" t="s">
        <v>94</v>
      </c>
      <c r="Q5" s="194"/>
      <c r="R5" s="194"/>
      <c r="S5" s="74" t="s">
        <v>182</v>
      </c>
      <c r="T5" s="196"/>
      <c r="U5" s="196"/>
      <c r="V5" s="78" t="s">
        <v>175</v>
      </c>
      <c r="W5" s="78" t="s">
        <v>171</v>
      </c>
      <c r="X5" s="141"/>
      <c r="Y5" s="74" t="s">
        <v>156</v>
      </c>
      <c r="Z5" s="196"/>
      <c r="AA5" s="199"/>
      <c r="AB5" s="204"/>
      <c r="AC5" s="2"/>
      <c r="AD5" s="189"/>
      <c r="AE5" s="189"/>
      <c r="AF5" s="189"/>
      <c r="AG5" s="7" t="s">
        <v>26</v>
      </c>
      <c r="AH5" s="7" t="s">
        <v>27</v>
      </c>
      <c r="AI5" s="7" t="s">
        <v>68</v>
      </c>
      <c r="AJ5" s="104" t="s">
        <v>59</v>
      </c>
      <c r="AK5" s="104" t="s">
        <v>172</v>
      </c>
      <c r="AL5" s="105" t="s">
        <v>69</v>
      </c>
      <c r="AM5" s="177"/>
      <c r="AN5" s="183"/>
      <c r="AO5" s="183"/>
      <c r="AP5" s="177"/>
      <c r="AQ5" s="183"/>
      <c r="AR5" s="183"/>
      <c r="AS5" s="183"/>
      <c r="AT5" s="183"/>
      <c r="AU5" s="183"/>
      <c r="AV5" s="183"/>
      <c r="AW5" s="2"/>
      <c r="AX5" s="189"/>
      <c r="AY5" s="189"/>
      <c r="AZ5" s="177"/>
      <c r="BA5" s="178"/>
      <c r="BB5" s="190"/>
      <c r="BC5" s="191"/>
      <c r="BD5" s="191"/>
      <c r="BE5" s="192"/>
      <c r="BF5" s="182"/>
      <c r="BG5" s="182"/>
      <c r="BH5" s="177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78"/>
      <c r="BU5" s="182"/>
      <c r="BW5" s="189"/>
      <c r="BX5" s="189"/>
      <c r="BY5" s="177"/>
      <c r="BZ5" s="178"/>
      <c r="CA5" s="177"/>
      <c r="CB5" s="180"/>
      <c r="CC5" s="180"/>
      <c r="CD5" s="178"/>
      <c r="CE5" s="177"/>
      <c r="CF5" s="180"/>
      <c r="CG5" s="180"/>
      <c r="CH5" s="180"/>
      <c r="CI5" s="180"/>
      <c r="CJ5" s="180"/>
      <c r="CK5" s="180"/>
      <c r="CL5" s="180"/>
      <c r="CM5" s="180"/>
      <c r="CN5" s="180"/>
      <c r="CO5" s="178"/>
      <c r="CP5" s="182"/>
    </row>
    <row r="6" spans="1:94" ht="16.5" customHeight="1">
      <c r="A6" s="13" t="s">
        <v>9</v>
      </c>
      <c r="B6" s="30" t="s">
        <v>13</v>
      </c>
      <c r="C6" s="55">
        <v>28</v>
      </c>
      <c r="D6" s="55">
        <v>15</v>
      </c>
      <c r="E6" s="55">
        <v>25</v>
      </c>
      <c r="F6" s="55">
        <v>24</v>
      </c>
      <c r="G6" s="55">
        <v>12</v>
      </c>
      <c r="H6" s="55">
        <v>11</v>
      </c>
      <c r="I6" s="55">
        <v>10</v>
      </c>
      <c r="J6" s="55">
        <v>5</v>
      </c>
      <c r="K6" s="55">
        <v>6</v>
      </c>
      <c r="L6" s="55">
        <v>36</v>
      </c>
      <c r="M6" s="55">
        <v>30</v>
      </c>
      <c r="N6" s="55">
        <v>24</v>
      </c>
      <c r="O6" s="55">
        <v>6</v>
      </c>
      <c r="P6" s="55">
        <v>16</v>
      </c>
      <c r="Q6" s="55">
        <v>26</v>
      </c>
      <c r="R6" s="142"/>
      <c r="S6" s="55">
        <v>18</v>
      </c>
      <c r="T6" s="55">
        <v>21</v>
      </c>
      <c r="U6" s="55">
        <v>10</v>
      </c>
      <c r="V6" s="55">
        <v>14</v>
      </c>
      <c r="W6" s="55"/>
      <c r="X6" s="55">
        <v>6</v>
      </c>
      <c r="Y6" s="101">
        <v>14</v>
      </c>
      <c r="Z6" s="95">
        <f>SUM(C6:Y6)</f>
        <v>357</v>
      </c>
      <c r="AA6" s="55"/>
      <c r="AB6" s="101">
        <v>4</v>
      </c>
      <c r="AC6"/>
      <c r="AD6" s="12">
        <v>1</v>
      </c>
      <c r="AE6" s="8" t="s">
        <v>176</v>
      </c>
      <c r="AF6" s="12">
        <v>6</v>
      </c>
      <c r="AG6" s="12">
        <v>1</v>
      </c>
      <c r="AH6" s="12">
        <v>43</v>
      </c>
      <c r="AI6" s="55">
        <v>38</v>
      </c>
      <c r="AJ6" s="12"/>
      <c r="AK6" s="12"/>
      <c r="AL6" s="79">
        <f aca="true" t="shared" si="0" ref="AL6:AL16">SUM(AI6:AK6)</f>
        <v>38</v>
      </c>
      <c r="AM6" s="80">
        <f>((SUM(AG6:AH6))-(SUM(AI6:AK6)))</f>
        <v>6</v>
      </c>
      <c r="AN6" s="81">
        <v>126</v>
      </c>
      <c r="AO6" s="81">
        <v>78</v>
      </c>
      <c r="AP6" s="82">
        <f aca="true" t="shared" si="1" ref="AP6:AP16">AO6/AL6</f>
        <v>2.0526315789473686</v>
      </c>
      <c r="AQ6" s="83">
        <f>AN6/AF21</f>
        <v>4.2</v>
      </c>
      <c r="AR6" s="83">
        <f>(AN6/(AF6*AF21))*100</f>
        <v>70</v>
      </c>
      <c r="AS6" s="83">
        <f aca="true" t="shared" si="2" ref="AS6:AS16">AL6/AF6</f>
        <v>6.333333333333333</v>
      </c>
      <c r="AT6" s="83">
        <f>((AF6*AF21)-AN6)/AL6</f>
        <v>1.4210526315789473</v>
      </c>
      <c r="AU6" s="83">
        <f>((AJ6+AK6)/AL18)*1000</f>
        <v>0</v>
      </c>
      <c r="AV6" s="83">
        <f>(AK6/AL18)*1000</f>
        <v>0</v>
      </c>
      <c r="AW6"/>
      <c r="AX6" s="189"/>
      <c r="AY6" s="189"/>
      <c r="AZ6" s="7" t="s">
        <v>26</v>
      </c>
      <c r="BA6" s="7" t="s">
        <v>27</v>
      </c>
      <c r="BB6" s="7" t="s">
        <v>68</v>
      </c>
      <c r="BC6" s="7" t="s">
        <v>75</v>
      </c>
      <c r="BD6" s="10" t="s">
        <v>74</v>
      </c>
      <c r="BE6" s="27" t="s">
        <v>73</v>
      </c>
      <c r="BF6" s="183"/>
      <c r="BG6" s="183"/>
      <c r="BH6" s="92" t="s">
        <v>194</v>
      </c>
      <c r="BI6" s="92" t="s">
        <v>193</v>
      </c>
      <c r="BJ6" s="92" t="s">
        <v>169</v>
      </c>
      <c r="BK6" s="92" t="s">
        <v>157</v>
      </c>
      <c r="BL6" s="92" t="s">
        <v>139</v>
      </c>
      <c r="BM6" s="92" t="s">
        <v>177</v>
      </c>
      <c r="BN6" s="93" t="s">
        <v>176</v>
      </c>
      <c r="BO6" s="100" t="s">
        <v>161</v>
      </c>
      <c r="BP6" s="93" t="s">
        <v>30</v>
      </c>
      <c r="BQ6" s="92" t="s">
        <v>31</v>
      </c>
      <c r="BR6" s="92" t="s">
        <v>32</v>
      </c>
      <c r="BS6" s="92" t="s">
        <v>33</v>
      </c>
      <c r="BT6" s="7" t="s">
        <v>34</v>
      </c>
      <c r="BU6" s="183"/>
      <c r="BW6" s="189"/>
      <c r="BX6" s="189"/>
      <c r="BY6" s="7" t="s">
        <v>26</v>
      </c>
      <c r="BZ6" s="7" t="s">
        <v>27</v>
      </c>
      <c r="CA6" s="7" t="s">
        <v>68</v>
      </c>
      <c r="CB6" s="7" t="s">
        <v>75</v>
      </c>
      <c r="CC6" s="10" t="s">
        <v>74</v>
      </c>
      <c r="CD6" s="27" t="s">
        <v>73</v>
      </c>
      <c r="CE6" s="92" t="s">
        <v>194</v>
      </c>
      <c r="CF6" s="92" t="s">
        <v>193</v>
      </c>
      <c r="CG6" s="92" t="s">
        <v>169</v>
      </c>
      <c r="CH6" s="92" t="s">
        <v>157</v>
      </c>
      <c r="CI6" s="92" t="s">
        <v>139</v>
      </c>
      <c r="CJ6" s="92" t="s">
        <v>177</v>
      </c>
      <c r="CK6" s="93" t="s">
        <v>176</v>
      </c>
      <c r="CL6" s="100" t="s">
        <v>161</v>
      </c>
      <c r="CM6" s="93" t="s">
        <v>30</v>
      </c>
      <c r="CN6" s="92" t="s">
        <v>31</v>
      </c>
      <c r="CO6" s="92" t="s">
        <v>32</v>
      </c>
      <c r="CP6" s="183"/>
    </row>
    <row r="7" spans="1:94" ht="24.75" customHeight="1">
      <c r="A7" s="13" t="s">
        <v>10</v>
      </c>
      <c r="B7" s="30" t="s">
        <v>60</v>
      </c>
      <c r="C7" s="13"/>
      <c r="D7" s="13"/>
      <c r="E7" s="13"/>
      <c r="F7" s="13"/>
      <c r="G7" s="13"/>
      <c r="H7" s="13"/>
      <c r="I7" s="103"/>
      <c r="J7" s="10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03"/>
      <c r="Y7" s="103"/>
      <c r="Z7" s="95">
        <f aca="true" t="shared" si="3" ref="Z7:Z19">SUM(C7:Y7)</f>
        <v>0</v>
      </c>
      <c r="AA7" s="13"/>
      <c r="AB7" s="32"/>
      <c r="AC7"/>
      <c r="AD7" s="12">
        <f aca="true" t="shared" si="4" ref="AD7:AD17">AD6+1</f>
        <v>2</v>
      </c>
      <c r="AE7" s="98" t="s">
        <v>161</v>
      </c>
      <c r="AF7" s="12">
        <v>27</v>
      </c>
      <c r="AG7" s="12">
        <v>19</v>
      </c>
      <c r="AH7" s="12">
        <v>135</v>
      </c>
      <c r="AI7" s="55">
        <v>138</v>
      </c>
      <c r="AJ7" s="12"/>
      <c r="AK7" s="12"/>
      <c r="AL7" s="79">
        <f t="shared" si="0"/>
        <v>138</v>
      </c>
      <c r="AM7" s="80">
        <f>((SUM(AG7:AH7))-(SUM(AI7:AK7)))</f>
        <v>16</v>
      </c>
      <c r="AN7" s="84">
        <v>506</v>
      </c>
      <c r="AO7" s="85">
        <v>471</v>
      </c>
      <c r="AP7" s="82">
        <f t="shared" si="1"/>
        <v>3.4130434782608696</v>
      </c>
      <c r="AQ7" s="83">
        <f>AN7/AF21</f>
        <v>16.866666666666667</v>
      </c>
      <c r="AR7" s="83">
        <f>(AN7/(AF7*AF21))*100</f>
        <v>62.46913580246913</v>
      </c>
      <c r="AS7" s="83">
        <f t="shared" si="2"/>
        <v>5.111111111111111</v>
      </c>
      <c r="AT7" s="83">
        <f>((AF7*AF21)-AN7)/AL7</f>
        <v>2.2028985507246377</v>
      </c>
      <c r="AU7" s="83">
        <f>((AJ7+AK7)/AL18)*1000</f>
        <v>0</v>
      </c>
      <c r="AV7" s="83">
        <f>(AK7/AL18)*1000</f>
        <v>0</v>
      </c>
      <c r="AW7"/>
      <c r="AX7" s="12">
        <v>1</v>
      </c>
      <c r="AY7" s="11" t="s">
        <v>61</v>
      </c>
      <c r="AZ7" s="16">
        <v>24</v>
      </c>
      <c r="BA7" s="16">
        <v>388</v>
      </c>
      <c r="BB7" s="16">
        <v>327</v>
      </c>
      <c r="BC7" s="16">
        <v>8</v>
      </c>
      <c r="BD7" s="16">
        <v>4</v>
      </c>
      <c r="BE7" s="17">
        <f aca="true" t="shared" si="5" ref="BE7:BE24">SUM(BB7:BD7)</f>
        <v>339</v>
      </c>
      <c r="BF7" s="17">
        <f aca="true" t="shared" si="6" ref="BF7:BF24">((SUM(AZ7:BA7))-(SUM(BB7:BD7)))</f>
        <v>73</v>
      </c>
      <c r="BG7" s="17">
        <f>BH7+BI7+BJ7+BK7+BL7+BM7+BN7+BO7+BP7+BQ7+BR7</f>
        <v>1389</v>
      </c>
      <c r="BH7" s="16">
        <v>7</v>
      </c>
      <c r="BI7" s="16">
        <v>86</v>
      </c>
      <c r="BJ7" s="16"/>
      <c r="BK7" s="16"/>
      <c r="BL7" s="16"/>
      <c r="BM7" s="16">
        <v>44</v>
      </c>
      <c r="BN7" s="35"/>
      <c r="BO7" s="46">
        <v>113</v>
      </c>
      <c r="BP7" s="46">
        <v>121</v>
      </c>
      <c r="BQ7" s="16">
        <v>231</v>
      </c>
      <c r="BR7" s="16">
        <v>787</v>
      </c>
      <c r="BS7" s="24">
        <v>1248</v>
      </c>
      <c r="BT7" s="37">
        <f>BS7/BE7</f>
        <v>3.6814159292035398</v>
      </c>
      <c r="BU7" s="28"/>
      <c r="BW7" s="12">
        <v>1</v>
      </c>
      <c r="BX7" s="11" t="s">
        <v>61</v>
      </c>
      <c r="BY7" s="16">
        <v>24</v>
      </c>
      <c r="BZ7" s="16">
        <v>388</v>
      </c>
      <c r="CA7" s="16">
        <v>327</v>
      </c>
      <c r="CB7" s="16">
        <v>8</v>
      </c>
      <c r="CC7" s="16">
        <v>4</v>
      </c>
      <c r="CD7" s="17">
        <f>CE7+CF7+CG7+CH7+CI7+CJ7+CK7+CL7+CM7+CN7+CO7</f>
        <v>339</v>
      </c>
      <c r="CE7" s="16">
        <v>1</v>
      </c>
      <c r="CF7" s="16">
        <v>8</v>
      </c>
      <c r="CG7" s="16"/>
      <c r="CH7" s="16"/>
      <c r="CI7" s="16"/>
      <c r="CJ7" s="16">
        <v>12</v>
      </c>
      <c r="CK7" s="46"/>
      <c r="CL7" s="46">
        <v>35</v>
      </c>
      <c r="CM7" s="46">
        <v>52</v>
      </c>
      <c r="CN7" s="16">
        <v>76</v>
      </c>
      <c r="CO7" s="16">
        <v>155</v>
      </c>
      <c r="CP7" s="28"/>
    </row>
    <row r="8" spans="1:94" ht="24.75" customHeight="1">
      <c r="A8" s="13">
        <v>1</v>
      </c>
      <c r="B8" s="30" t="s">
        <v>14</v>
      </c>
      <c r="C8" s="13">
        <v>11</v>
      </c>
      <c r="D8" s="13">
        <v>7</v>
      </c>
      <c r="E8" s="13">
        <v>21</v>
      </c>
      <c r="F8" s="13">
        <v>13</v>
      </c>
      <c r="G8" s="13">
        <v>6</v>
      </c>
      <c r="H8" s="13">
        <v>3</v>
      </c>
      <c r="I8" s="13">
        <v>7</v>
      </c>
      <c r="J8" s="13">
        <v>4</v>
      </c>
      <c r="K8" s="13">
        <v>2</v>
      </c>
      <c r="L8" s="13">
        <v>29</v>
      </c>
      <c r="M8" s="13">
        <v>24</v>
      </c>
      <c r="N8" s="13">
        <v>10</v>
      </c>
      <c r="O8" s="13">
        <v>1</v>
      </c>
      <c r="P8" s="13">
        <v>9</v>
      </c>
      <c r="Q8" s="13">
        <v>14</v>
      </c>
      <c r="R8" s="28"/>
      <c r="S8" s="28">
        <v>8</v>
      </c>
      <c r="T8" s="28">
        <v>12</v>
      </c>
      <c r="U8" s="13">
        <v>4</v>
      </c>
      <c r="V8" s="13">
        <v>14</v>
      </c>
      <c r="W8" s="13"/>
      <c r="X8" s="13">
        <v>1</v>
      </c>
      <c r="Y8" s="32">
        <v>4</v>
      </c>
      <c r="Z8" s="95">
        <f t="shared" si="3"/>
        <v>204</v>
      </c>
      <c r="AA8" s="32">
        <v>3</v>
      </c>
      <c r="AB8" s="32"/>
      <c r="AC8"/>
      <c r="AD8" s="12">
        <f t="shared" si="4"/>
        <v>3</v>
      </c>
      <c r="AE8" s="8" t="s">
        <v>55</v>
      </c>
      <c r="AF8" s="12">
        <v>49</v>
      </c>
      <c r="AG8" s="12">
        <v>34</v>
      </c>
      <c r="AH8" s="12">
        <v>238</v>
      </c>
      <c r="AI8" s="55">
        <v>222</v>
      </c>
      <c r="AJ8" s="12"/>
      <c r="AK8" s="12">
        <v>1</v>
      </c>
      <c r="AL8" s="79">
        <f t="shared" si="0"/>
        <v>223</v>
      </c>
      <c r="AM8" s="80">
        <f>((SUM(AG8:AH8))-(SUM(AI8:AK8)))</f>
        <v>49</v>
      </c>
      <c r="AN8" s="85">
        <v>962</v>
      </c>
      <c r="AO8" s="85">
        <v>809</v>
      </c>
      <c r="AP8" s="82">
        <f t="shared" si="1"/>
        <v>3.6278026905829597</v>
      </c>
      <c r="AQ8" s="83">
        <f>AN8/AF21</f>
        <v>32.06666666666667</v>
      </c>
      <c r="AR8" s="83">
        <f>(AN8/(AF8*AF21))*100</f>
        <v>65.4421768707483</v>
      </c>
      <c r="AS8" s="83">
        <f t="shared" si="2"/>
        <v>4.551020408163265</v>
      </c>
      <c r="AT8" s="83">
        <f>((AF8*AF21)-AN8)/AL8</f>
        <v>2.2780269058295963</v>
      </c>
      <c r="AU8" s="83">
        <f>((AJ8+AK8)/AL18)*1000</f>
        <v>0.6273525721455457</v>
      </c>
      <c r="AV8" s="83">
        <f>(AK8/AL18)*1000</f>
        <v>0.6273525721455457</v>
      </c>
      <c r="AW8"/>
      <c r="AX8" s="12">
        <f aca="true" t="shared" si="7" ref="AX8:AX24">AX7+1</f>
        <v>2</v>
      </c>
      <c r="AY8" s="11" t="s">
        <v>35</v>
      </c>
      <c r="AZ8" s="16">
        <v>12</v>
      </c>
      <c r="BA8" s="16">
        <v>109</v>
      </c>
      <c r="BB8" s="16">
        <v>107</v>
      </c>
      <c r="BC8" s="16">
        <v>1</v>
      </c>
      <c r="BD8" s="16">
        <v>3</v>
      </c>
      <c r="BE8" s="17">
        <f t="shared" si="5"/>
        <v>111</v>
      </c>
      <c r="BF8" s="17">
        <f t="shared" si="6"/>
        <v>10</v>
      </c>
      <c r="BG8" s="17">
        <f aca="true" t="shared" si="8" ref="BG8:BG26">BH8+BI8+BJ8+BK8+BL8+BM8+BN8+BO8+BP8+BQ8+BR8</f>
        <v>543</v>
      </c>
      <c r="BH8" s="16">
        <v>67</v>
      </c>
      <c r="BI8" s="16"/>
      <c r="BJ8" s="16"/>
      <c r="BK8" s="16"/>
      <c r="BL8" s="16"/>
      <c r="BM8" s="16"/>
      <c r="BN8" s="35"/>
      <c r="BO8" s="46">
        <v>49</v>
      </c>
      <c r="BP8" s="46">
        <v>58</v>
      </c>
      <c r="BQ8" s="16">
        <v>48</v>
      </c>
      <c r="BR8" s="16">
        <v>321</v>
      </c>
      <c r="BS8" s="28">
        <v>376</v>
      </c>
      <c r="BT8" s="37">
        <f aca="true" t="shared" si="9" ref="BT8:BT26">BS8/BE8</f>
        <v>3.3873873873873874</v>
      </c>
      <c r="BU8" s="28"/>
      <c r="BW8" s="12">
        <f aca="true" t="shared" si="10" ref="BW8:BW24">BW7+1</f>
        <v>2</v>
      </c>
      <c r="BX8" s="11" t="s">
        <v>35</v>
      </c>
      <c r="BY8" s="16">
        <v>12</v>
      </c>
      <c r="BZ8" s="16">
        <v>109</v>
      </c>
      <c r="CA8" s="16">
        <v>107</v>
      </c>
      <c r="CB8" s="16">
        <v>1</v>
      </c>
      <c r="CC8" s="16">
        <v>3</v>
      </c>
      <c r="CD8" s="17">
        <f aca="true" t="shared" si="11" ref="CD8:CD26">CE8+CF8+CG8+CH8+CI8+CJ8+CK8+CL8+CM8+CN8+CO8</f>
        <v>111</v>
      </c>
      <c r="CE8" s="16">
        <v>6</v>
      </c>
      <c r="CF8" s="16"/>
      <c r="CG8" s="16"/>
      <c r="CH8" s="16"/>
      <c r="CI8" s="16"/>
      <c r="CJ8" s="16"/>
      <c r="CK8" s="46"/>
      <c r="CL8" s="46">
        <v>4</v>
      </c>
      <c r="CM8" s="46">
        <v>24</v>
      </c>
      <c r="CN8" s="16">
        <v>5</v>
      </c>
      <c r="CO8" s="16">
        <v>72</v>
      </c>
      <c r="CP8" s="28"/>
    </row>
    <row r="9" spans="1:94" ht="24.75" customHeight="1">
      <c r="A9" s="13">
        <f aca="true" t="shared" si="12" ref="A9:A15">A8+1</f>
        <v>2</v>
      </c>
      <c r="B9" s="30" t="s">
        <v>15</v>
      </c>
      <c r="C9" s="13">
        <v>99</v>
      </c>
      <c r="D9" s="13">
        <v>75</v>
      </c>
      <c r="E9" s="13">
        <v>168</v>
      </c>
      <c r="F9" s="13">
        <v>142</v>
      </c>
      <c r="G9" s="13">
        <v>25</v>
      </c>
      <c r="H9" s="13">
        <v>19</v>
      </c>
      <c r="I9" s="13">
        <v>30</v>
      </c>
      <c r="J9" s="13">
        <v>26</v>
      </c>
      <c r="K9" s="13">
        <v>12</v>
      </c>
      <c r="L9" s="13">
        <v>202</v>
      </c>
      <c r="M9" s="13">
        <v>166</v>
      </c>
      <c r="N9" s="13">
        <v>106</v>
      </c>
      <c r="O9" s="13">
        <v>2</v>
      </c>
      <c r="P9" s="13">
        <v>13</v>
      </c>
      <c r="Q9" s="13">
        <v>134</v>
      </c>
      <c r="R9" s="28"/>
      <c r="S9" s="28">
        <v>19</v>
      </c>
      <c r="T9" s="28">
        <v>102</v>
      </c>
      <c r="U9" s="13">
        <v>104</v>
      </c>
      <c r="V9" s="13">
        <v>131</v>
      </c>
      <c r="W9" s="13"/>
      <c r="X9" s="13">
        <v>43</v>
      </c>
      <c r="Y9" s="32">
        <v>8</v>
      </c>
      <c r="Z9" s="95">
        <f t="shared" si="3"/>
        <v>1626</v>
      </c>
      <c r="AA9" s="32">
        <v>66</v>
      </c>
      <c r="AB9" s="32"/>
      <c r="AC9"/>
      <c r="AD9" s="12">
        <f t="shared" si="4"/>
        <v>4</v>
      </c>
      <c r="AE9" s="8" t="s">
        <v>56</v>
      </c>
      <c r="AF9" s="12">
        <v>61</v>
      </c>
      <c r="AG9" s="12">
        <v>45</v>
      </c>
      <c r="AH9" s="12">
        <v>203</v>
      </c>
      <c r="AI9" s="55">
        <v>188</v>
      </c>
      <c r="AJ9" s="12">
        <v>1</v>
      </c>
      <c r="AK9" s="12"/>
      <c r="AL9" s="79">
        <f t="shared" si="0"/>
        <v>189</v>
      </c>
      <c r="AM9" s="80">
        <f>((SUM(AG9:AH9))-(SUM(AI9:AK9)))</f>
        <v>59</v>
      </c>
      <c r="AN9" s="85">
        <v>833</v>
      </c>
      <c r="AO9" s="85">
        <v>679</v>
      </c>
      <c r="AP9" s="82">
        <f t="shared" si="1"/>
        <v>3.5925925925925926</v>
      </c>
      <c r="AQ9" s="83">
        <f>AN9/AF21</f>
        <v>27.766666666666666</v>
      </c>
      <c r="AR9" s="83">
        <f>(AN9/(AF9*AF21))*100</f>
        <v>45.51912568306011</v>
      </c>
      <c r="AS9" s="83">
        <f t="shared" si="2"/>
        <v>3.098360655737705</v>
      </c>
      <c r="AT9" s="83">
        <f>((AF9*AF21)-AN9)/AL9</f>
        <v>5.275132275132275</v>
      </c>
      <c r="AU9" s="83">
        <f>((AJ9+AK9)/AL18)*1000</f>
        <v>0.6273525721455457</v>
      </c>
      <c r="AV9" s="83">
        <f>(AK9/AL18)*1000</f>
        <v>0</v>
      </c>
      <c r="AW9"/>
      <c r="AX9" s="12">
        <f t="shared" si="7"/>
        <v>3</v>
      </c>
      <c r="AY9" s="49" t="s">
        <v>173</v>
      </c>
      <c r="AZ9" s="16">
        <v>1</v>
      </c>
      <c r="BA9" s="28">
        <v>33</v>
      </c>
      <c r="BB9" s="28">
        <v>29</v>
      </c>
      <c r="BC9" s="28">
        <v>1</v>
      </c>
      <c r="BD9" s="28">
        <v>1</v>
      </c>
      <c r="BE9" s="17">
        <f t="shared" si="5"/>
        <v>31</v>
      </c>
      <c r="BF9" s="17">
        <f t="shared" si="6"/>
        <v>3</v>
      </c>
      <c r="BG9" s="17">
        <f t="shared" si="8"/>
        <v>127</v>
      </c>
      <c r="BH9" s="28"/>
      <c r="BI9" s="28"/>
      <c r="BJ9" s="28"/>
      <c r="BK9" s="28"/>
      <c r="BL9" s="28"/>
      <c r="BM9" s="28"/>
      <c r="BN9" s="35"/>
      <c r="BO9" s="28"/>
      <c r="BP9" s="28"/>
      <c r="BQ9" s="28"/>
      <c r="BR9" s="28">
        <v>127</v>
      </c>
      <c r="BS9" s="24">
        <v>162</v>
      </c>
      <c r="BT9" s="37">
        <f t="shared" si="9"/>
        <v>5.225806451612903</v>
      </c>
      <c r="BU9" s="28"/>
      <c r="BW9" s="12">
        <f t="shared" si="10"/>
        <v>3</v>
      </c>
      <c r="BX9" s="49" t="s">
        <v>173</v>
      </c>
      <c r="BY9" s="16">
        <v>1</v>
      </c>
      <c r="BZ9" s="28">
        <v>33</v>
      </c>
      <c r="CA9" s="28">
        <v>29</v>
      </c>
      <c r="CB9" s="28">
        <v>1</v>
      </c>
      <c r="CC9" s="28">
        <v>1</v>
      </c>
      <c r="CD9" s="17">
        <f t="shared" si="11"/>
        <v>31</v>
      </c>
      <c r="CE9" s="28"/>
      <c r="CF9" s="28"/>
      <c r="CG9" s="28"/>
      <c r="CH9" s="28"/>
      <c r="CI9" s="28"/>
      <c r="CJ9" s="28"/>
      <c r="CK9" s="28"/>
      <c r="CL9" s="28">
        <v>1</v>
      </c>
      <c r="CM9" s="28">
        <v>3</v>
      </c>
      <c r="CN9" s="28"/>
      <c r="CO9" s="28">
        <v>27</v>
      </c>
      <c r="CP9" s="28"/>
    </row>
    <row r="10" spans="1:94" ht="24.75" customHeight="1">
      <c r="A10" s="13">
        <f t="shared" si="12"/>
        <v>3</v>
      </c>
      <c r="B10" s="30" t="s">
        <v>16</v>
      </c>
      <c r="C10" s="13">
        <v>11</v>
      </c>
      <c r="D10" s="13">
        <v>18</v>
      </c>
      <c r="E10" s="13">
        <v>24</v>
      </c>
      <c r="F10" s="13">
        <v>14</v>
      </c>
      <c r="G10" s="13">
        <v>19</v>
      </c>
      <c r="H10" s="13">
        <v>11</v>
      </c>
      <c r="I10" s="13">
        <v>5</v>
      </c>
      <c r="J10" s="13">
        <v>7</v>
      </c>
      <c r="K10" s="13">
        <v>1</v>
      </c>
      <c r="L10" s="13">
        <v>34</v>
      </c>
      <c r="M10" s="13">
        <v>42</v>
      </c>
      <c r="N10" s="13">
        <v>25</v>
      </c>
      <c r="O10" s="13"/>
      <c r="P10" s="13"/>
      <c r="Q10" s="13">
        <v>31</v>
      </c>
      <c r="R10" s="28"/>
      <c r="S10" s="28">
        <v>10</v>
      </c>
      <c r="T10" s="28">
        <v>11</v>
      </c>
      <c r="U10" s="13">
        <v>10</v>
      </c>
      <c r="V10" s="13">
        <v>13</v>
      </c>
      <c r="W10" s="13"/>
      <c r="X10" s="13">
        <v>21</v>
      </c>
      <c r="Y10" s="32">
        <v>17</v>
      </c>
      <c r="Z10" s="95">
        <f t="shared" si="3"/>
        <v>324</v>
      </c>
      <c r="AA10" s="32">
        <v>3</v>
      </c>
      <c r="AB10" s="32"/>
      <c r="AC10"/>
      <c r="AD10" s="12">
        <f t="shared" si="4"/>
        <v>5</v>
      </c>
      <c r="AE10" s="8" t="s">
        <v>57</v>
      </c>
      <c r="AF10" s="12">
        <v>146</v>
      </c>
      <c r="AG10" s="12">
        <v>63</v>
      </c>
      <c r="AH10" s="12">
        <v>854</v>
      </c>
      <c r="AI10" s="55">
        <v>902</v>
      </c>
      <c r="AJ10" s="12">
        <v>5</v>
      </c>
      <c r="AK10" s="12">
        <v>3</v>
      </c>
      <c r="AL10" s="79">
        <f t="shared" si="0"/>
        <v>910</v>
      </c>
      <c r="AM10" s="80">
        <f>((SUM(AG10:AH10))-(SUM(AI10:AK10)))</f>
        <v>7</v>
      </c>
      <c r="AN10" s="85">
        <v>3612</v>
      </c>
      <c r="AO10" s="85">
        <v>3439</v>
      </c>
      <c r="AP10" s="82">
        <f t="shared" si="1"/>
        <v>3.779120879120879</v>
      </c>
      <c r="AQ10" s="83">
        <f>AN10/AF21</f>
        <v>120.4</v>
      </c>
      <c r="AR10" s="83">
        <f>(AN10/(AF10*AF21))*100</f>
        <v>82.46575342465754</v>
      </c>
      <c r="AS10" s="83">
        <f t="shared" si="2"/>
        <v>6.232876712328767</v>
      </c>
      <c r="AT10" s="83">
        <f>((AF10*AF21)-AN10)/AL10</f>
        <v>0.843956043956044</v>
      </c>
      <c r="AU10" s="83">
        <f>((AJ10+AK10)/AL18)*1000</f>
        <v>5.018820577164366</v>
      </c>
      <c r="AV10" s="83">
        <f>(AK10/AL18)*1000</f>
        <v>1.8820577164366374</v>
      </c>
      <c r="AW10"/>
      <c r="AX10" s="12">
        <f t="shared" si="7"/>
        <v>4</v>
      </c>
      <c r="AY10" s="11" t="s">
        <v>36</v>
      </c>
      <c r="AZ10" s="16">
        <v>38</v>
      </c>
      <c r="BA10" s="16">
        <v>493</v>
      </c>
      <c r="BB10" s="16">
        <v>457</v>
      </c>
      <c r="BC10" s="16">
        <v>3</v>
      </c>
      <c r="BD10" s="16">
        <v>4</v>
      </c>
      <c r="BE10" s="17">
        <f t="shared" si="5"/>
        <v>464</v>
      </c>
      <c r="BF10" s="17">
        <f t="shared" si="6"/>
        <v>67</v>
      </c>
      <c r="BG10" s="17">
        <f t="shared" si="8"/>
        <v>1959</v>
      </c>
      <c r="BH10" s="16"/>
      <c r="BI10" s="16"/>
      <c r="BJ10" s="16"/>
      <c r="BK10" s="16">
        <v>117</v>
      </c>
      <c r="BL10" s="16">
        <v>65</v>
      </c>
      <c r="BM10" s="16">
        <v>56</v>
      </c>
      <c r="BN10" s="35"/>
      <c r="BO10" s="46">
        <v>97</v>
      </c>
      <c r="BP10" s="46">
        <v>59</v>
      </c>
      <c r="BQ10" s="16">
        <v>889</v>
      </c>
      <c r="BR10" s="16">
        <v>676</v>
      </c>
      <c r="BS10" s="24">
        <v>1842</v>
      </c>
      <c r="BT10" s="37">
        <f t="shared" si="9"/>
        <v>3.9698275862068964</v>
      </c>
      <c r="BU10" s="28"/>
      <c r="BW10" s="12">
        <f t="shared" si="10"/>
        <v>4</v>
      </c>
      <c r="BX10" s="11" t="s">
        <v>36</v>
      </c>
      <c r="BY10" s="16">
        <v>38</v>
      </c>
      <c r="BZ10" s="16">
        <v>493</v>
      </c>
      <c r="CA10" s="16">
        <v>457</v>
      </c>
      <c r="CB10" s="16">
        <v>3</v>
      </c>
      <c r="CC10" s="16">
        <v>4</v>
      </c>
      <c r="CD10" s="17">
        <f t="shared" si="11"/>
        <v>464</v>
      </c>
      <c r="CE10" s="16"/>
      <c r="CF10" s="16"/>
      <c r="CG10" s="16"/>
      <c r="CH10" s="16">
        <v>6</v>
      </c>
      <c r="CI10" s="16">
        <v>5</v>
      </c>
      <c r="CJ10" s="16">
        <v>5</v>
      </c>
      <c r="CK10" s="46"/>
      <c r="CL10" s="46">
        <v>21</v>
      </c>
      <c r="CM10" s="46">
        <v>14</v>
      </c>
      <c r="CN10" s="16">
        <v>226</v>
      </c>
      <c r="CO10" s="16">
        <v>187</v>
      </c>
      <c r="CP10" s="28"/>
    </row>
    <row r="11" spans="1:94" ht="24.75" customHeight="1">
      <c r="A11" s="13">
        <f t="shared" si="12"/>
        <v>4</v>
      </c>
      <c r="B11" s="30" t="s">
        <v>108</v>
      </c>
      <c r="C11" s="15">
        <f aca="true" t="shared" si="13" ref="C11:T11">SUM(C8:C10)</f>
        <v>121</v>
      </c>
      <c r="D11" s="15">
        <f t="shared" si="13"/>
        <v>100</v>
      </c>
      <c r="E11" s="15">
        <f t="shared" si="13"/>
        <v>213</v>
      </c>
      <c r="F11" s="15">
        <f t="shared" si="13"/>
        <v>169</v>
      </c>
      <c r="G11" s="15">
        <f t="shared" si="13"/>
        <v>50</v>
      </c>
      <c r="H11" s="15">
        <f t="shared" si="13"/>
        <v>33</v>
      </c>
      <c r="I11" s="15">
        <f t="shared" si="13"/>
        <v>42</v>
      </c>
      <c r="J11" s="15">
        <f t="shared" si="13"/>
        <v>37</v>
      </c>
      <c r="K11" s="15">
        <f t="shared" si="13"/>
        <v>15</v>
      </c>
      <c r="L11" s="15">
        <f t="shared" si="13"/>
        <v>265</v>
      </c>
      <c r="M11" s="15">
        <f t="shared" si="13"/>
        <v>232</v>
      </c>
      <c r="N11" s="15">
        <f t="shared" si="13"/>
        <v>141</v>
      </c>
      <c r="O11" s="15">
        <f t="shared" si="13"/>
        <v>3</v>
      </c>
      <c r="P11" s="15">
        <f t="shared" si="13"/>
        <v>22</v>
      </c>
      <c r="Q11" s="15">
        <f t="shared" si="13"/>
        <v>179</v>
      </c>
      <c r="R11" s="15">
        <f t="shared" si="13"/>
        <v>0</v>
      </c>
      <c r="S11" s="15">
        <f t="shared" si="13"/>
        <v>37</v>
      </c>
      <c r="T11" s="15">
        <f t="shared" si="13"/>
        <v>125</v>
      </c>
      <c r="U11" s="15">
        <f>SUM(U8:U10)</f>
        <v>118</v>
      </c>
      <c r="V11" s="15">
        <f>SUM(V8:V10)</f>
        <v>158</v>
      </c>
      <c r="W11" s="15">
        <f>SUM(W8:W10)</f>
        <v>0</v>
      </c>
      <c r="X11" s="15">
        <f>SUM(X8:X10)</f>
        <v>65</v>
      </c>
      <c r="Y11" s="15">
        <f>SUM(Y8:Y10)</f>
        <v>29</v>
      </c>
      <c r="Z11" s="95">
        <f t="shared" si="3"/>
        <v>2154</v>
      </c>
      <c r="AA11" s="15">
        <f>SUM(AA8:AA10)</f>
        <v>72</v>
      </c>
      <c r="AB11" s="15">
        <f>SUM(AB8:AB10)</f>
        <v>0</v>
      </c>
      <c r="AC11"/>
      <c r="AD11" s="12">
        <f t="shared" si="4"/>
        <v>6</v>
      </c>
      <c r="AE11" s="8" t="s">
        <v>194</v>
      </c>
      <c r="AF11" s="12">
        <v>11</v>
      </c>
      <c r="AG11" s="12">
        <v>6</v>
      </c>
      <c r="AH11" s="12">
        <v>25</v>
      </c>
      <c r="AI11" s="55">
        <v>2</v>
      </c>
      <c r="AJ11" s="12">
        <v>5</v>
      </c>
      <c r="AK11" s="12">
        <v>8</v>
      </c>
      <c r="AL11" s="79">
        <f t="shared" si="0"/>
        <v>15</v>
      </c>
      <c r="AM11" s="80">
        <f aca="true" t="shared" si="14" ref="AM11:AM16">((SUM(AG11:AH11))-(SUM(AI11:AK11)))</f>
        <v>16</v>
      </c>
      <c r="AN11" s="85">
        <v>155</v>
      </c>
      <c r="AO11" s="85">
        <v>67</v>
      </c>
      <c r="AP11" s="82">
        <f t="shared" si="1"/>
        <v>4.466666666666667</v>
      </c>
      <c r="AQ11" s="83">
        <f>AN11/AF21</f>
        <v>5.166666666666667</v>
      </c>
      <c r="AR11" s="83">
        <f>(AN11/(AF11*AF21))*100</f>
        <v>46.96969696969697</v>
      </c>
      <c r="AS11" s="83">
        <f t="shared" si="2"/>
        <v>1.3636363636363635</v>
      </c>
      <c r="AT11" s="83">
        <f>((AF11*AF21)-AN11)/AL11</f>
        <v>11.666666666666666</v>
      </c>
      <c r="AU11" s="83">
        <f>((AJ11+AK11)/AL18)*1000</f>
        <v>8.155583437892096</v>
      </c>
      <c r="AV11" s="83">
        <f>(AK11/AL18)*1000</f>
        <v>5.018820577164366</v>
      </c>
      <c r="AW11"/>
      <c r="AX11" s="12">
        <f t="shared" si="7"/>
        <v>5</v>
      </c>
      <c r="AY11" s="11" t="s">
        <v>37</v>
      </c>
      <c r="AZ11" s="16">
        <v>12</v>
      </c>
      <c r="BA11" s="16">
        <v>104</v>
      </c>
      <c r="BB11" s="16">
        <v>109</v>
      </c>
      <c r="BC11" s="16"/>
      <c r="BD11" s="16"/>
      <c r="BE11" s="17">
        <f t="shared" si="5"/>
        <v>109</v>
      </c>
      <c r="BF11" s="17">
        <f t="shared" si="6"/>
        <v>7</v>
      </c>
      <c r="BG11" s="17">
        <f t="shared" si="8"/>
        <v>227</v>
      </c>
      <c r="BH11" s="16">
        <v>25</v>
      </c>
      <c r="BI11" s="16"/>
      <c r="BJ11" s="16"/>
      <c r="BK11" s="16"/>
      <c r="BL11" s="16"/>
      <c r="BM11" s="16"/>
      <c r="BN11" s="35"/>
      <c r="BO11" s="46">
        <v>14</v>
      </c>
      <c r="BP11" s="46">
        <v>6</v>
      </c>
      <c r="BQ11" s="16"/>
      <c r="BR11" s="16">
        <v>182</v>
      </c>
      <c r="BS11" s="24">
        <v>123</v>
      </c>
      <c r="BT11" s="37">
        <f t="shared" si="9"/>
        <v>1.128440366972477</v>
      </c>
      <c r="BU11" s="28"/>
      <c r="BW11" s="12">
        <f t="shared" si="10"/>
        <v>5</v>
      </c>
      <c r="BX11" s="11" t="s">
        <v>37</v>
      </c>
      <c r="BY11" s="16">
        <v>12</v>
      </c>
      <c r="BZ11" s="16">
        <v>104</v>
      </c>
      <c r="CA11" s="16">
        <v>109</v>
      </c>
      <c r="CB11" s="16"/>
      <c r="CC11" s="16"/>
      <c r="CD11" s="17">
        <f t="shared" si="11"/>
        <v>109</v>
      </c>
      <c r="CE11" s="16"/>
      <c r="CF11" s="16"/>
      <c r="CG11" s="16"/>
      <c r="CH11" s="16"/>
      <c r="CI11" s="16"/>
      <c r="CJ11" s="16"/>
      <c r="CK11" s="46"/>
      <c r="CL11" s="46">
        <v>3</v>
      </c>
      <c r="CM11" s="46">
        <v>2</v>
      </c>
      <c r="CN11" s="16"/>
      <c r="CO11" s="16">
        <v>104</v>
      </c>
      <c r="CP11" s="28"/>
    </row>
    <row r="12" spans="1:94" ht="24.75" customHeight="1">
      <c r="A12" s="13">
        <f t="shared" si="12"/>
        <v>5</v>
      </c>
      <c r="B12" s="30" t="s">
        <v>17</v>
      </c>
      <c r="C12" s="14">
        <v>7</v>
      </c>
      <c r="D12" s="14">
        <v>8</v>
      </c>
      <c r="E12" s="14">
        <v>10</v>
      </c>
      <c r="F12" s="14">
        <v>16</v>
      </c>
      <c r="G12" s="14">
        <v>29</v>
      </c>
      <c r="H12" s="14">
        <v>18</v>
      </c>
      <c r="I12" s="14">
        <v>25</v>
      </c>
      <c r="J12" s="14">
        <v>26</v>
      </c>
      <c r="K12" s="14">
        <v>9</v>
      </c>
      <c r="L12" s="14">
        <v>21</v>
      </c>
      <c r="M12" s="14">
        <v>20</v>
      </c>
      <c r="N12" s="14">
        <v>14</v>
      </c>
      <c r="O12" s="14"/>
      <c r="P12" s="14">
        <v>1</v>
      </c>
      <c r="Q12" s="14">
        <v>28</v>
      </c>
      <c r="R12" s="28"/>
      <c r="S12" s="28">
        <v>4</v>
      </c>
      <c r="T12" s="28">
        <v>12</v>
      </c>
      <c r="U12" s="14">
        <v>12</v>
      </c>
      <c r="V12" s="14">
        <v>3</v>
      </c>
      <c r="W12" s="14"/>
      <c r="X12" s="14">
        <v>59</v>
      </c>
      <c r="Y12" s="32">
        <v>2</v>
      </c>
      <c r="Z12" s="95">
        <f t="shared" si="3"/>
        <v>324</v>
      </c>
      <c r="AA12" s="32">
        <v>13</v>
      </c>
      <c r="AB12" s="32"/>
      <c r="AC12"/>
      <c r="AD12" s="12">
        <f t="shared" si="4"/>
        <v>7</v>
      </c>
      <c r="AE12" s="8" t="s">
        <v>193</v>
      </c>
      <c r="AF12" s="12">
        <v>9</v>
      </c>
      <c r="AG12" s="12">
        <v>3</v>
      </c>
      <c r="AH12" s="12">
        <v>19</v>
      </c>
      <c r="AI12" s="55"/>
      <c r="AJ12" s="12">
        <v>7</v>
      </c>
      <c r="AK12" s="12">
        <v>4</v>
      </c>
      <c r="AL12" s="79">
        <f t="shared" si="0"/>
        <v>11</v>
      </c>
      <c r="AM12" s="80">
        <f t="shared" si="14"/>
        <v>11</v>
      </c>
      <c r="AN12" s="85">
        <v>112</v>
      </c>
      <c r="AO12" s="85">
        <v>26</v>
      </c>
      <c r="AP12" s="82">
        <f t="shared" si="1"/>
        <v>2.3636363636363638</v>
      </c>
      <c r="AQ12" s="83">
        <f>AN12/184</f>
        <v>0.6086956521739131</v>
      </c>
      <c r="AR12" s="83">
        <f>(AN12/(AF12*184))*100</f>
        <v>6.763285024154589</v>
      </c>
      <c r="AS12" s="83">
        <f t="shared" si="2"/>
        <v>1.2222222222222223</v>
      </c>
      <c r="AT12" s="83">
        <f>((AF12*AF21)-AN12)/AL12</f>
        <v>14.363636363636363</v>
      </c>
      <c r="AU12" s="83">
        <f>((AJ12+AK12)/AL18)*1000</f>
        <v>6.900878293601004</v>
      </c>
      <c r="AV12" s="83">
        <f>(AK12/AL18)*1000</f>
        <v>2.509410288582183</v>
      </c>
      <c r="AW12"/>
      <c r="AX12" s="12">
        <f t="shared" si="7"/>
        <v>6</v>
      </c>
      <c r="AY12" s="11" t="s">
        <v>64</v>
      </c>
      <c r="AZ12" s="16">
        <v>2</v>
      </c>
      <c r="BA12" s="16">
        <v>1</v>
      </c>
      <c r="BB12" s="16">
        <v>1</v>
      </c>
      <c r="BC12" s="16"/>
      <c r="BD12" s="16"/>
      <c r="BE12" s="17">
        <f t="shared" si="5"/>
        <v>1</v>
      </c>
      <c r="BF12" s="17">
        <f t="shared" si="6"/>
        <v>2</v>
      </c>
      <c r="BG12" s="17">
        <f t="shared" si="8"/>
        <v>3</v>
      </c>
      <c r="BH12" s="16"/>
      <c r="BI12" s="16"/>
      <c r="BJ12" s="16"/>
      <c r="BK12" s="16"/>
      <c r="BL12" s="16"/>
      <c r="BM12" s="16"/>
      <c r="BN12" s="35"/>
      <c r="BO12" s="46"/>
      <c r="BP12" s="46"/>
      <c r="BQ12" s="16"/>
      <c r="BR12" s="16">
        <v>3</v>
      </c>
      <c r="BS12" s="24"/>
      <c r="BT12" s="37">
        <f t="shared" si="9"/>
        <v>0</v>
      </c>
      <c r="BU12" s="28"/>
      <c r="BW12" s="12">
        <f t="shared" si="10"/>
        <v>6</v>
      </c>
      <c r="BX12" s="11" t="s">
        <v>64</v>
      </c>
      <c r="BY12" s="16">
        <v>2</v>
      </c>
      <c r="BZ12" s="16">
        <v>1</v>
      </c>
      <c r="CA12" s="16">
        <v>1</v>
      </c>
      <c r="CB12" s="16"/>
      <c r="CC12" s="16"/>
      <c r="CD12" s="17">
        <f t="shared" si="11"/>
        <v>1</v>
      </c>
      <c r="CE12" s="16"/>
      <c r="CF12" s="16"/>
      <c r="CG12" s="16"/>
      <c r="CH12" s="16"/>
      <c r="CI12" s="16"/>
      <c r="CJ12" s="16"/>
      <c r="CK12" s="46"/>
      <c r="CL12" s="46"/>
      <c r="CM12" s="46"/>
      <c r="CN12" s="16"/>
      <c r="CO12" s="16">
        <v>1</v>
      </c>
      <c r="CP12" s="28"/>
    </row>
    <row r="13" spans="1:94" ht="24.75" customHeight="1">
      <c r="A13" s="13">
        <f t="shared" si="12"/>
        <v>6</v>
      </c>
      <c r="B13" s="30" t="s">
        <v>70</v>
      </c>
      <c r="C13" s="14"/>
      <c r="D13" s="14"/>
      <c r="E13" s="14"/>
      <c r="F13" s="14"/>
      <c r="G13" s="14">
        <v>5</v>
      </c>
      <c r="H13" s="14">
        <v>7</v>
      </c>
      <c r="I13" s="14">
        <v>3</v>
      </c>
      <c r="J13" s="14">
        <v>1</v>
      </c>
      <c r="K13" s="14">
        <v>2</v>
      </c>
      <c r="L13" s="14"/>
      <c r="M13" s="14"/>
      <c r="N13" s="14">
        <v>4</v>
      </c>
      <c r="O13" s="14"/>
      <c r="P13" s="14"/>
      <c r="Q13" s="14">
        <v>1</v>
      </c>
      <c r="R13" s="28"/>
      <c r="S13" s="28"/>
      <c r="T13" s="28"/>
      <c r="U13" s="14">
        <v>1</v>
      </c>
      <c r="V13" s="14"/>
      <c r="W13" s="14"/>
      <c r="X13" s="14"/>
      <c r="Y13" s="32"/>
      <c r="Z13" s="95">
        <f t="shared" si="3"/>
        <v>24</v>
      </c>
      <c r="AA13" s="32"/>
      <c r="AB13" s="32"/>
      <c r="AC13"/>
      <c r="AD13" s="12">
        <f t="shared" si="4"/>
        <v>8</v>
      </c>
      <c r="AE13" s="8" t="s">
        <v>169</v>
      </c>
      <c r="AF13" s="12">
        <v>10</v>
      </c>
      <c r="AG13" s="12">
        <v>7</v>
      </c>
      <c r="AH13" s="12">
        <v>30</v>
      </c>
      <c r="AI13" s="55">
        <v>5</v>
      </c>
      <c r="AJ13" s="12">
        <v>3</v>
      </c>
      <c r="AK13" s="12"/>
      <c r="AL13" s="79">
        <f t="shared" si="0"/>
        <v>8</v>
      </c>
      <c r="AM13" s="80">
        <f t="shared" si="14"/>
        <v>29</v>
      </c>
      <c r="AN13" s="85">
        <v>361</v>
      </c>
      <c r="AO13" s="85">
        <v>19</v>
      </c>
      <c r="AP13" s="82">
        <f t="shared" si="1"/>
        <v>2.375</v>
      </c>
      <c r="AQ13" s="83">
        <f>AN13/AF21</f>
        <v>12.033333333333333</v>
      </c>
      <c r="AR13" s="83">
        <f>(AN13/(AF13*AF21))*100</f>
        <v>120.33333333333334</v>
      </c>
      <c r="AS13" s="83">
        <f t="shared" si="2"/>
        <v>0.8</v>
      </c>
      <c r="AT13" s="83">
        <f>((AF13*AF21)-AN13)/AL13</f>
        <v>-7.625</v>
      </c>
      <c r="AU13" s="83">
        <f>((AJ13+AK13)/AL18)*1000</f>
        <v>1.8820577164366374</v>
      </c>
      <c r="AV13" s="83">
        <f>(AK13/AL18)*1000</f>
        <v>0</v>
      </c>
      <c r="AW13"/>
      <c r="AX13" s="12">
        <f t="shared" si="7"/>
        <v>7</v>
      </c>
      <c r="AY13" s="11" t="s">
        <v>38</v>
      </c>
      <c r="AZ13" s="16">
        <v>8</v>
      </c>
      <c r="BA13" s="16">
        <v>40</v>
      </c>
      <c r="BB13" s="16">
        <v>43</v>
      </c>
      <c r="BC13" s="16">
        <v>2</v>
      </c>
      <c r="BD13" s="16"/>
      <c r="BE13" s="17">
        <f t="shared" si="5"/>
        <v>45</v>
      </c>
      <c r="BF13" s="17">
        <f t="shared" si="6"/>
        <v>3</v>
      </c>
      <c r="BG13" s="17">
        <f t="shared" si="8"/>
        <v>212</v>
      </c>
      <c r="BH13" s="16"/>
      <c r="BI13" s="16"/>
      <c r="BJ13" s="16"/>
      <c r="BK13" s="16"/>
      <c r="BL13" s="16"/>
      <c r="BM13" s="16"/>
      <c r="BN13" s="35"/>
      <c r="BO13" s="46">
        <v>64</v>
      </c>
      <c r="BP13" s="46">
        <v>36</v>
      </c>
      <c r="BQ13" s="16">
        <v>32</v>
      </c>
      <c r="BR13" s="16">
        <v>80</v>
      </c>
      <c r="BS13" s="24">
        <v>191</v>
      </c>
      <c r="BT13" s="37">
        <f t="shared" si="9"/>
        <v>4.2444444444444445</v>
      </c>
      <c r="BU13" s="28"/>
      <c r="BW13" s="12">
        <f t="shared" si="10"/>
        <v>7</v>
      </c>
      <c r="BX13" s="11" t="s">
        <v>38</v>
      </c>
      <c r="BY13" s="16">
        <v>8</v>
      </c>
      <c r="BZ13" s="16">
        <v>40</v>
      </c>
      <c r="CA13" s="16">
        <v>43</v>
      </c>
      <c r="CB13" s="16">
        <v>2</v>
      </c>
      <c r="CC13" s="16"/>
      <c r="CD13" s="17">
        <f t="shared" si="11"/>
        <v>45</v>
      </c>
      <c r="CE13" s="16"/>
      <c r="CF13" s="16"/>
      <c r="CG13" s="16"/>
      <c r="CH13" s="16"/>
      <c r="CI13" s="16"/>
      <c r="CJ13" s="16"/>
      <c r="CK13" s="46"/>
      <c r="CL13" s="46">
        <v>17</v>
      </c>
      <c r="CM13" s="46">
        <v>5</v>
      </c>
      <c r="CN13" s="16">
        <v>8</v>
      </c>
      <c r="CO13" s="16">
        <v>15</v>
      </c>
      <c r="CP13" s="28"/>
    </row>
    <row r="14" spans="1:94" ht="24.75" customHeight="1">
      <c r="A14" s="13">
        <f t="shared" si="12"/>
        <v>7</v>
      </c>
      <c r="B14" s="11" t="s">
        <v>99</v>
      </c>
      <c r="C14" s="14"/>
      <c r="D14" s="14">
        <v>1</v>
      </c>
      <c r="E14" s="14"/>
      <c r="F14" s="14"/>
      <c r="G14" s="14">
        <v>8</v>
      </c>
      <c r="H14" s="14">
        <v>4</v>
      </c>
      <c r="I14" s="14"/>
      <c r="J14" s="14">
        <v>1</v>
      </c>
      <c r="K14" s="14">
        <v>3</v>
      </c>
      <c r="L14" s="14"/>
      <c r="M14" s="14">
        <v>1</v>
      </c>
      <c r="N14" s="14">
        <v>2</v>
      </c>
      <c r="O14" s="14"/>
      <c r="P14" s="14"/>
      <c r="Q14" s="14"/>
      <c r="R14" s="28"/>
      <c r="S14" s="28"/>
      <c r="T14" s="28"/>
      <c r="U14" s="14"/>
      <c r="V14" s="14"/>
      <c r="W14" s="14"/>
      <c r="X14" s="14"/>
      <c r="Y14" s="32">
        <v>1</v>
      </c>
      <c r="Z14" s="95">
        <f t="shared" si="3"/>
        <v>21</v>
      </c>
      <c r="AA14" s="32"/>
      <c r="AB14" s="32"/>
      <c r="AC14"/>
      <c r="AD14" s="12">
        <f t="shared" si="4"/>
        <v>9</v>
      </c>
      <c r="AE14" s="8" t="s">
        <v>157</v>
      </c>
      <c r="AF14" s="12">
        <v>5</v>
      </c>
      <c r="AG14" s="12">
        <v>4</v>
      </c>
      <c r="AH14" s="12">
        <v>26</v>
      </c>
      <c r="AI14" s="55">
        <v>4</v>
      </c>
      <c r="AJ14" s="12">
        <v>1</v>
      </c>
      <c r="AK14" s="12">
        <v>1</v>
      </c>
      <c r="AL14" s="79">
        <f t="shared" si="0"/>
        <v>6</v>
      </c>
      <c r="AM14" s="80">
        <f t="shared" si="14"/>
        <v>24</v>
      </c>
      <c r="AN14" s="85">
        <v>117</v>
      </c>
      <c r="AO14" s="85">
        <v>22</v>
      </c>
      <c r="AP14" s="82">
        <f t="shared" si="1"/>
        <v>3.6666666666666665</v>
      </c>
      <c r="AQ14" s="83">
        <f>AN14/AF21</f>
        <v>3.9</v>
      </c>
      <c r="AR14" s="83">
        <f>(AN14/(AF14*AF21))*100</f>
        <v>78</v>
      </c>
      <c r="AS14" s="83">
        <f t="shared" si="2"/>
        <v>1.2</v>
      </c>
      <c r="AT14" s="83">
        <f>((AF14*AF21)-AN14)/AL14</f>
        <v>5.5</v>
      </c>
      <c r="AU14" s="83">
        <f>((AJ14+AK14)/AL18)*1000</f>
        <v>1.2547051442910915</v>
      </c>
      <c r="AV14" s="83">
        <f>(AK14/AL18)*1000</f>
        <v>0.6273525721455457</v>
      </c>
      <c r="AW14"/>
      <c r="AX14" s="12">
        <f t="shared" si="7"/>
        <v>8</v>
      </c>
      <c r="AY14" s="11" t="s">
        <v>39</v>
      </c>
      <c r="AZ14" s="16">
        <v>4</v>
      </c>
      <c r="BA14" s="16">
        <v>12</v>
      </c>
      <c r="BB14" s="16">
        <v>14</v>
      </c>
      <c r="BC14" s="16"/>
      <c r="BD14" s="16"/>
      <c r="BE14" s="17">
        <f t="shared" si="5"/>
        <v>14</v>
      </c>
      <c r="BF14" s="17">
        <f t="shared" si="6"/>
        <v>2</v>
      </c>
      <c r="BG14" s="17">
        <f t="shared" si="8"/>
        <v>32</v>
      </c>
      <c r="BH14" s="16"/>
      <c r="BI14" s="16"/>
      <c r="BJ14" s="16"/>
      <c r="BK14" s="16"/>
      <c r="BL14" s="16"/>
      <c r="BM14" s="16"/>
      <c r="BN14" s="35"/>
      <c r="BO14" s="46">
        <v>2</v>
      </c>
      <c r="BP14" s="46">
        <v>11</v>
      </c>
      <c r="BQ14" s="16">
        <v>2</v>
      </c>
      <c r="BR14" s="16">
        <v>17</v>
      </c>
      <c r="BS14" s="24">
        <v>33</v>
      </c>
      <c r="BT14" s="37">
        <f t="shared" si="9"/>
        <v>2.357142857142857</v>
      </c>
      <c r="BU14" s="28"/>
      <c r="BW14" s="12">
        <f t="shared" si="10"/>
        <v>8</v>
      </c>
      <c r="BX14" s="11" t="s">
        <v>39</v>
      </c>
      <c r="BY14" s="16">
        <v>4</v>
      </c>
      <c r="BZ14" s="16">
        <v>12</v>
      </c>
      <c r="CA14" s="16">
        <v>14</v>
      </c>
      <c r="CB14" s="16"/>
      <c r="CC14" s="16"/>
      <c r="CD14" s="17">
        <f t="shared" si="11"/>
        <v>14</v>
      </c>
      <c r="CE14" s="16"/>
      <c r="CF14" s="16"/>
      <c r="CG14" s="16"/>
      <c r="CH14" s="16"/>
      <c r="CI14" s="16"/>
      <c r="CJ14" s="16"/>
      <c r="CK14" s="46"/>
      <c r="CL14" s="46">
        <v>1</v>
      </c>
      <c r="CM14" s="46">
        <v>4</v>
      </c>
      <c r="CN14" s="16">
        <v>1</v>
      </c>
      <c r="CO14" s="16">
        <v>8</v>
      </c>
      <c r="CP14" s="28"/>
    </row>
    <row r="15" spans="1:94" ht="24.75" customHeight="1">
      <c r="A15" s="13">
        <f t="shared" si="12"/>
        <v>8</v>
      </c>
      <c r="B15" s="30" t="s">
        <v>12</v>
      </c>
      <c r="C15" s="14">
        <v>104</v>
      </c>
      <c r="D15" s="14">
        <v>78</v>
      </c>
      <c r="E15" s="14">
        <v>188</v>
      </c>
      <c r="F15" s="14">
        <v>138</v>
      </c>
      <c r="G15" s="14">
        <v>2</v>
      </c>
      <c r="H15" s="14"/>
      <c r="I15" s="14">
        <v>5</v>
      </c>
      <c r="J15" s="14">
        <v>4</v>
      </c>
      <c r="K15" s="14"/>
      <c r="L15" s="14">
        <v>226</v>
      </c>
      <c r="M15" s="14">
        <v>181</v>
      </c>
      <c r="N15" s="14">
        <v>103</v>
      </c>
      <c r="O15" s="14">
        <v>2</v>
      </c>
      <c r="P15" s="14">
        <v>17</v>
      </c>
      <c r="Q15" s="14">
        <v>127</v>
      </c>
      <c r="R15" s="28"/>
      <c r="S15" s="28">
        <v>30</v>
      </c>
      <c r="T15" s="28">
        <v>98</v>
      </c>
      <c r="U15" s="14">
        <v>89</v>
      </c>
      <c r="V15" s="14">
        <v>137</v>
      </c>
      <c r="W15" s="14"/>
      <c r="X15" s="14"/>
      <c r="Y15" s="32">
        <v>20</v>
      </c>
      <c r="Z15" s="95">
        <f t="shared" si="3"/>
        <v>1549</v>
      </c>
      <c r="AA15" s="32">
        <v>55</v>
      </c>
      <c r="AB15" s="32"/>
      <c r="AC15"/>
      <c r="AD15" s="12">
        <f t="shared" si="4"/>
        <v>10</v>
      </c>
      <c r="AE15" s="106" t="s">
        <v>139</v>
      </c>
      <c r="AF15" s="12">
        <v>5</v>
      </c>
      <c r="AG15" s="12">
        <v>2</v>
      </c>
      <c r="AH15" s="12">
        <v>12</v>
      </c>
      <c r="AI15" s="55"/>
      <c r="AJ15" s="12">
        <v>2</v>
      </c>
      <c r="AK15" s="12">
        <v>3</v>
      </c>
      <c r="AL15" s="79">
        <f t="shared" si="0"/>
        <v>5</v>
      </c>
      <c r="AM15" s="80">
        <f t="shared" si="14"/>
        <v>9</v>
      </c>
      <c r="AN15" s="85">
        <v>65</v>
      </c>
      <c r="AO15" s="85">
        <v>34</v>
      </c>
      <c r="AP15" s="82">
        <f t="shared" si="1"/>
        <v>6.8</v>
      </c>
      <c r="AQ15" s="83">
        <f>AN15/AF21</f>
        <v>2.1666666666666665</v>
      </c>
      <c r="AR15" s="83">
        <f>(AN15/(AF15*AF21))*100</f>
        <v>43.333333333333336</v>
      </c>
      <c r="AS15" s="83">
        <f t="shared" si="2"/>
        <v>1</v>
      </c>
      <c r="AT15" s="83">
        <f>((AF15*AF21)-AN15)/AL15</f>
        <v>17</v>
      </c>
      <c r="AU15" s="83">
        <f>((AJ15+AK15)/AL18)*1000</f>
        <v>3.136762860727729</v>
      </c>
      <c r="AV15" s="83">
        <f>(AK15/AL18)*1000</f>
        <v>1.8820577164366374</v>
      </c>
      <c r="AW15"/>
      <c r="AX15" s="12">
        <f t="shared" si="7"/>
        <v>9</v>
      </c>
      <c r="AY15" s="11" t="s">
        <v>40</v>
      </c>
      <c r="AZ15" s="16">
        <v>10</v>
      </c>
      <c r="BA15" s="16">
        <v>52</v>
      </c>
      <c r="BB15" s="16">
        <v>58</v>
      </c>
      <c r="BC15" s="16"/>
      <c r="BD15" s="16"/>
      <c r="BE15" s="17">
        <f t="shared" si="5"/>
        <v>58</v>
      </c>
      <c r="BF15" s="17">
        <f t="shared" si="6"/>
        <v>4</v>
      </c>
      <c r="BG15" s="17">
        <f t="shared" si="8"/>
        <v>181</v>
      </c>
      <c r="BH15" s="16"/>
      <c r="BI15" s="16"/>
      <c r="BJ15" s="16"/>
      <c r="BK15" s="16"/>
      <c r="BL15" s="16"/>
      <c r="BM15" s="16"/>
      <c r="BN15" s="35"/>
      <c r="BO15" s="46">
        <v>34</v>
      </c>
      <c r="BP15" s="46">
        <v>55</v>
      </c>
      <c r="BQ15" s="16">
        <v>24</v>
      </c>
      <c r="BR15" s="16">
        <v>68</v>
      </c>
      <c r="BS15" s="24">
        <v>129</v>
      </c>
      <c r="BT15" s="37">
        <f t="shared" si="9"/>
        <v>2.2241379310344827</v>
      </c>
      <c r="BU15" s="28">
        <v>5</v>
      </c>
      <c r="BW15" s="12">
        <f t="shared" si="10"/>
        <v>9</v>
      </c>
      <c r="BX15" s="11" t="s">
        <v>40</v>
      </c>
      <c r="BY15" s="16">
        <v>10</v>
      </c>
      <c r="BZ15" s="16">
        <v>52</v>
      </c>
      <c r="CA15" s="16">
        <v>58</v>
      </c>
      <c r="CB15" s="16"/>
      <c r="CC15" s="16"/>
      <c r="CD15" s="17">
        <f t="shared" si="11"/>
        <v>58</v>
      </c>
      <c r="CE15" s="16"/>
      <c r="CF15" s="16"/>
      <c r="CG15" s="16"/>
      <c r="CH15" s="16"/>
      <c r="CI15" s="16"/>
      <c r="CJ15" s="16"/>
      <c r="CK15" s="46"/>
      <c r="CL15" s="46">
        <v>14</v>
      </c>
      <c r="CM15" s="46">
        <v>5</v>
      </c>
      <c r="CN15" s="16">
        <v>2</v>
      </c>
      <c r="CO15" s="16">
        <v>37</v>
      </c>
      <c r="CP15" s="28">
        <v>5</v>
      </c>
    </row>
    <row r="16" spans="1:94" ht="24.75" customHeight="1">
      <c r="A16" s="13">
        <v>9</v>
      </c>
      <c r="B16" s="30" t="s">
        <v>84</v>
      </c>
      <c r="C16" s="15">
        <f aca="true" t="shared" si="15" ref="C16:T16">C15+C14+C13</f>
        <v>104</v>
      </c>
      <c r="D16" s="15">
        <f t="shared" si="15"/>
        <v>79</v>
      </c>
      <c r="E16" s="15">
        <f t="shared" si="15"/>
        <v>188</v>
      </c>
      <c r="F16" s="15">
        <f t="shared" si="15"/>
        <v>138</v>
      </c>
      <c r="G16" s="15">
        <f t="shared" si="15"/>
        <v>15</v>
      </c>
      <c r="H16" s="15">
        <f t="shared" si="15"/>
        <v>11</v>
      </c>
      <c r="I16" s="15">
        <f t="shared" si="15"/>
        <v>8</v>
      </c>
      <c r="J16" s="15">
        <f t="shared" si="15"/>
        <v>6</v>
      </c>
      <c r="K16" s="15">
        <f t="shared" si="15"/>
        <v>5</v>
      </c>
      <c r="L16" s="15">
        <f t="shared" si="15"/>
        <v>226</v>
      </c>
      <c r="M16" s="15">
        <f t="shared" si="15"/>
        <v>182</v>
      </c>
      <c r="N16" s="15">
        <f t="shared" si="15"/>
        <v>109</v>
      </c>
      <c r="O16" s="15">
        <f t="shared" si="15"/>
        <v>2</v>
      </c>
      <c r="P16" s="15">
        <f t="shared" si="15"/>
        <v>17</v>
      </c>
      <c r="Q16" s="15">
        <f t="shared" si="15"/>
        <v>128</v>
      </c>
      <c r="R16" s="15">
        <f t="shared" si="15"/>
        <v>0</v>
      </c>
      <c r="S16" s="15">
        <f t="shared" si="15"/>
        <v>30</v>
      </c>
      <c r="T16" s="15">
        <f t="shared" si="15"/>
        <v>98</v>
      </c>
      <c r="U16" s="15">
        <f>U15+U14+U13</f>
        <v>90</v>
      </c>
      <c r="V16" s="15">
        <f>V15+V14+V13</f>
        <v>137</v>
      </c>
      <c r="W16" s="15">
        <f>W15+W14+W13</f>
        <v>0</v>
      </c>
      <c r="X16" s="15">
        <f>X15+X14+X13</f>
        <v>0</v>
      </c>
      <c r="Y16" s="15">
        <f>SUM(Y13:Y15)</f>
        <v>21</v>
      </c>
      <c r="Z16" s="95">
        <f t="shared" si="3"/>
        <v>1594</v>
      </c>
      <c r="AA16" s="15">
        <f>AA15+AA14+AA13</f>
        <v>55</v>
      </c>
      <c r="AB16" s="15">
        <f>AB15+AB14+AB13</f>
        <v>0</v>
      </c>
      <c r="AC16"/>
      <c r="AD16" s="12">
        <f t="shared" si="4"/>
        <v>11</v>
      </c>
      <c r="AE16" s="8" t="s">
        <v>58</v>
      </c>
      <c r="AF16" s="12">
        <v>10</v>
      </c>
      <c r="AG16" s="12">
        <v>12</v>
      </c>
      <c r="AH16" s="12">
        <v>16</v>
      </c>
      <c r="AI16" s="55">
        <v>20</v>
      </c>
      <c r="AJ16" s="12"/>
      <c r="AK16" s="12">
        <v>1</v>
      </c>
      <c r="AL16" s="79">
        <f t="shared" si="0"/>
        <v>21</v>
      </c>
      <c r="AM16" s="80">
        <f t="shared" si="14"/>
        <v>7</v>
      </c>
      <c r="AN16" s="85">
        <v>109</v>
      </c>
      <c r="AO16" s="85">
        <v>116</v>
      </c>
      <c r="AP16" s="82">
        <f t="shared" si="1"/>
        <v>5.523809523809524</v>
      </c>
      <c r="AQ16" s="83">
        <f>AN16/AF21</f>
        <v>3.6333333333333333</v>
      </c>
      <c r="AR16" s="83">
        <f>(AN16/(AF16*AF21))*100</f>
        <v>36.333333333333336</v>
      </c>
      <c r="AS16" s="83">
        <f t="shared" si="2"/>
        <v>2.1</v>
      </c>
      <c r="AT16" s="83">
        <f>((AF16*AF21)-AN16)/AL16</f>
        <v>9.095238095238095</v>
      </c>
      <c r="AU16" s="83">
        <f>((AJ16+AK16)/AL18)*1000</f>
        <v>0.6273525721455457</v>
      </c>
      <c r="AV16" s="83">
        <f>(AK16/AL18)*1000</f>
        <v>0.6273525721455457</v>
      </c>
      <c r="AW16"/>
      <c r="AX16" s="12">
        <f t="shared" si="7"/>
        <v>10</v>
      </c>
      <c r="AY16" s="11" t="s">
        <v>62</v>
      </c>
      <c r="AZ16" s="16">
        <v>16</v>
      </c>
      <c r="BA16" s="16">
        <v>84</v>
      </c>
      <c r="BB16" s="16">
        <v>84</v>
      </c>
      <c r="BC16" s="16">
        <v>1</v>
      </c>
      <c r="BD16" s="16">
        <v>4</v>
      </c>
      <c r="BE16" s="17">
        <f t="shared" si="5"/>
        <v>89</v>
      </c>
      <c r="BF16" s="17">
        <f t="shared" si="6"/>
        <v>11</v>
      </c>
      <c r="BG16" s="17">
        <f t="shared" si="8"/>
        <v>461</v>
      </c>
      <c r="BH16" s="16">
        <v>19</v>
      </c>
      <c r="BI16" s="16">
        <v>23</v>
      </c>
      <c r="BJ16" s="16"/>
      <c r="BK16" s="16"/>
      <c r="BL16" s="16"/>
      <c r="BM16" s="16">
        <v>47</v>
      </c>
      <c r="BN16" s="35"/>
      <c r="BO16" s="46">
        <v>30</v>
      </c>
      <c r="BP16" s="46">
        <v>50</v>
      </c>
      <c r="BQ16" s="16">
        <v>86</v>
      </c>
      <c r="BR16" s="16">
        <v>206</v>
      </c>
      <c r="BS16" s="24">
        <v>415</v>
      </c>
      <c r="BT16" s="37">
        <f t="shared" si="9"/>
        <v>4.662921348314606</v>
      </c>
      <c r="BU16" s="28"/>
      <c r="BW16" s="12">
        <f t="shared" si="10"/>
        <v>10</v>
      </c>
      <c r="BX16" s="11" t="s">
        <v>62</v>
      </c>
      <c r="BY16" s="16">
        <v>16</v>
      </c>
      <c r="BZ16" s="16">
        <v>84</v>
      </c>
      <c r="CA16" s="16">
        <v>84</v>
      </c>
      <c r="CB16" s="16">
        <v>1</v>
      </c>
      <c r="CC16" s="16">
        <v>4</v>
      </c>
      <c r="CD16" s="17">
        <f t="shared" si="11"/>
        <v>89</v>
      </c>
      <c r="CE16" s="16"/>
      <c r="CF16" s="16">
        <v>5</v>
      </c>
      <c r="CG16" s="16"/>
      <c r="CH16" s="16"/>
      <c r="CI16" s="16"/>
      <c r="CJ16" s="16">
        <v>11</v>
      </c>
      <c r="CK16" s="46"/>
      <c r="CL16" s="46">
        <v>4</v>
      </c>
      <c r="CM16" s="46">
        <v>4</v>
      </c>
      <c r="CN16" s="16">
        <v>11</v>
      </c>
      <c r="CO16" s="16">
        <v>54</v>
      </c>
      <c r="CP16" s="28"/>
    </row>
    <row r="17" spans="1:94" ht="24.75" customHeight="1">
      <c r="A17" s="13">
        <v>10</v>
      </c>
      <c r="B17" s="30" t="s">
        <v>85</v>
      </c>
      <c r="C17" s="15">
        <f aca="true" t="shared" si="16" ref="C17:T17">(C11-(C12+C16))</f>
        <v>10</v>
      </c>
      <c r="D17" s="15">
        <f t="shared" si="16"/>
        <v>13</v>
      </c>
      <c r="E17" s="15">
        <f t="shared" si="16"/>
        <v>15</v>
      </c>
      <c r="F17" s="15">
        <f t="shared" si="16"/>
        <v>15</v>
      </c>
      <c r="G17" s="15">
        <f t="shared" si="16"/>
        <v>6</v>
      </c>
      <c r="H17" s="15">
        <f t="shared" si="16"/>
        <v>4</v>
      </c>
      <c r="I17" s="15">
        <f t="shared" si="16"/>
        <v>9</v>
      </c>
      <c r="J17" s="15">
        <f t="shared" si="16"/>
        <v>5</v>
      </c>
      <c r="K17" s="15">
        <f t="shared" si="16"/>
        <v>1</v>
      </c>
      <c r="L17" s="15">
        <f t="shared" si="16"/>
        <v>18</v>
      </c>
      <c r="M17" s="15">
        <f t="shared" si="16"/>
        <v>30</v>
      </c>
      <c r="N17" s="15">
        <f t="shared" si="16"/>
        <v>18</v>
      </c>
      <c r="O17" s="15">
        <f t="shared" si="16"/>
        <v>1</v>
      </c>
      <c r="P17" s="15">
        <f t="shared" si="16"/>
        <v>4</v>
      </c>
      <c r="Q17" s="15">
        <f t="shared" si="16"/>
        <v>23</v>
      </c>
      <c r="R17" s="15">
        <f t="shared" si="16"/>
        <v>0</v>
      </c>
      <c r="S17" s="15">
        <f t="shared" si="16"/>
        <v>3</v>
      </c>
      <c r="T17" s="15">
        <f t="shared" si="16"/>
        <v>15</v>
      </c>
      <c r="U17" s="15">
        <f>(U11-(U12+U16))</f>
        <v>16</v>
      </c>
      <c r="V17" s="15">
        <f>(V11-(V12+V16))</f>
        <v>18</v>
      </c>
      <c r="W17" s="15">
        <f>(W11-(W12+W16))</f>
        <v>0</v>
      </c>
      <c r="X17" s="15">
        <f>(X11-(X12+X16))</f>
        <v>6</v>
      </c>
      <c r="Y17" s="15">
        <f>(Y11-(Y12+Y16))</f>
        <v>6</v>
      </c>
      <c r="Z17" s="95">
        <f t="shared" si="3"/>
        <v>236</v>
      </c>
      <c r="AA17" s="15">
        <f>(AA11-(AA12+AA16))</f>
        <v>4</v>
      </c>
      <c r="AB17" s="15">
        <f>(AB11-(AB12+AB16))</f>
        <v>0</v>
      </c>
      <c r="AC17"/>
      <c r="AD17" s="12">
        <f t="shared" si="4"/>
        <v>12</v>
      </c>
      <c r="AE17" s="8" t="s">
        <v>183</v>
      </c>
      <c r="AF17" s="12">
        <v>18</v>
      </c>
      <c r="AG17" s="28">
        <v>8</v>
      </c>
      <c r="AH17" s="28">
        <v>25</v>
      </c>
      <c r="AI17" s="28">
        <v>30</v>
      </c>
      <c r="AJ17" s="28"/>
      <c r="AK17" s="28"/>
      <c r="AL17" s="79">
        <f>SUM(AI17:AK17)</f>
        <v>30</v>
      </c>
      <c r="AM17" s="80">
        <f>((SUM(AG17:AH17))-(SUM(AI17:AK17)))</f>
        <v>3</v>
      </c>
      <c r="AN17" s="28">
        <v>168</v>
      </c>
      <c r="AO17" s="28">
        <v>175</v>
      </c>
      <c r="AP17" s="82">
        <f>AO17/AL17</f>
        <v>5.833333333333333</v>
      </c>
      <c r="AQ17" s="83">
        <f>AN17/AF21</f>
        <v>5.6</v>
      </c>
      <c r="AR17" s="83">
        <f>(AN17/(AF17*AF21))*100</f>
        <v>31.11111111111111</v>
      </c>
      <c r="AS17" s="83">
        <f>AL17/AF17</f>
        <v>1.6666666666666667</v>
      </c>
      <c r="AT17" s="83">
        <f>((AF17*AF21)-AN17)/AL17</f>
        <v>12.4</v>
      </c>
      <c r="AU17" s="83">
        <f>((AJ17+AK17)/AL19)*1000</f>
        <v>0</v>
      </c>
      <c r="AV17" s="83">
        <f>(AK17/AL19)*1000</f>
        <v>0</v>
      </c>
      <c r="AW17"/>
      <c r="AX17" s="12">
        <f t="shared" si="7"/>
        <v>11</v>
      </c>
      <c r="AY17" s="11" t="s">
        <v>41</v>
      </c>
      <c r="AZ17" s="16"/>
      <c r="BA17" s="16">
        <v>7</v>
      </c>
      <c r="BB17" s="16">
        <v>5</v>
      </c>
      <c r="BC17" s="16"/>
      <c r="BD17" s="16"/>
      <c r="BE17" s="17">
        <f t="shared" si="5"/>
        <v>5</v>
      </c>
      <c r="BF17" s="17">
        <f t="shared" si="6"/>
        <v>2</v>
      </c>
      <c r="BG17" s="17">
        <f t="shared" si="8"/>
        <v>30</v>
      </c>
      <c r="BH17" s="16"/>
      <c r="BI17" s="16"/>
      <c r="BJ17" s="16"/>
      <c r="BK17" s="16"/>
      <c r="BL17" s="16"/>
      <c r="BM17" s="16"/>
      <c r="BN17" s="35"/>
      <c r="BO17" s="46"/>
      <c r="BP17" s="46">
        <v>3</v>
      </c>
      <c r="BQ17" s="16">
        <v>5</v>
      </c>
      <c r="BR17" s="16">
        <v>22</v>
      </c>
      <c r="BS17" s="24">
        <v>20</v>
      </c>
      <c r="BT17" s="37">
        <f t="shared" si="9"/>
        <v>4</v>
      </c>
      <c r="BU17" s="28"/>
      <c r="BW17" s="12">
        <f t="shared" si="10"/>
        <v>11</v>
      </c>
      <c r="BX17" s="11" t="s">
        <v>41</v>
      </c>
      <c r="BY17" s="16"/>
      <c r="BZ17" s="16">
        <v>7</v>
      </c>
      <c r="CA17" s="16">
        <v>5</v>
      </c>
      <c r="CB17" s="16"/>
      <c r="CC17" s="16"/>
      <c r="CD17" s="17">
        <f t="shared" si="11"/>
        <v>5</v>
      </c>
      <c r="CE17" s="16"/>
      <c r="CF17" s="16"/>
      <c r="CG17" s="16"/>
      <c r="CH17" s="16"/>
      <c r="CI17" s="16"/>
      <c r="CJ17" s="16"/>
      <c r="CK17" s="46"/>
      <c r="CL17" s="46"/>
      <c r="CM17" s="46">
        <v>1</v>
      </c>
      <c r="CN17" s="16">
        <v>1</v>
      </c>
      <c r="CO17" s="16">
        <v>3</v>
      </c>
      <c r="CP17" s="28"/>
    </row>
    <row r="18" spans="1:94" ht="24.75" customHeight="1">
      <c r="A18" s="13">
        <v>11</v>
      </c>
      <c r="B18" s="30" t="s">
        <v>11</v>
      </c>
      <c r="C18" s="14">
        <v>182</v>
      </c>
      <c r="D18" s="14">
        <v>328</v>
      </c>
      <c r="E18" s="14">
        <v>676</v>
      </c>
      <c r="F18" s="14">
        <v>508</v>
      </c>
      <c r="G18" s="14">
        <v>155</v>
      </c>
      <c r="H18" s="14">
        <v>112</v>
      </c>
      <c r="I18" s="14">
        <v>361</v>
      </c>
      <c r="J18" s="14">
        <v>117</v>
      </c>
      <c r="K18" s="14">
        <v>65</v>
      </c>
      <c r="L18" s="14">
        <v>834</v>
      </c>
      <c r="M18" s="14">
        <v>802</v>
      </c>
      <c r="N18" s="14">
        <v>529</v>
      </c>
      <c r="O18" s="14">
        <v>9</v>
      </c>
      <c r="P18" s="14">
        <v>224</v>
      </c>
      <c r="Q18" s="14">
        <v>540</v>
      </c>
      <c r="R18" s="28"/>
      <c r="S18" s="28">
        <v>168</v>
      </c>
      <c r="T18" s="28">
        <v>402</v>
      </c>
      <c r="U18" s="14">
        <v>371</v>
      </c>
      <c r="V18" s="14">
        <v>508</v>
      </c>
      <c r="W18" s="14"/>
      <c r="X18" s="14">
        <v>126</v>
      </c>
      <c r="Y18" s="32">
        <v>109</v>
      </c>
      <c r="Z18" s="95">
        <f t="shared" si="3"/>
        <v>7126</v>
      </c>
      <c r="AA18" s="32">
        <v>88</v>
      </c>
      <c r="AB18" s="32"/>
      <c r="AC18"/>
      <c r="AD18" s="210" t="s">
        <v>93</v>
      </c>
      <c r="AE18" s="211"/>
      <c r="AF18" s="86">
        <f>SUM(AF6:AF17)</f>
        <v>357</v>
      </c>
      <c r="AG18" s="86">
        <f aca="true" t="shared" si="17" ref="AG18:AO18">SUM(AG6:AG17)</f>
        <v>204</v>
      </c>
      <c r="AH18" s="86">
        <f t="shared" si="17"/>
        <v>1626</v>
      </c>
      <c r="AI18" s="86">
        <f t="shared" si="17"/>
        <v>1549</v>
      </c>
      <c r="AJ18" s="86">
        <f t="shared" si="17"/>
        <v>24</v>
      </c>
      <c r="AK18" s="86">
        <f t="shared" si="17"/>
        <v>21</v>
      </c>
      <c r="AL18" s="86">
        <f t="shared" si="17"/>
        <v>1594</v>
      </c>
      <c r="AM18" s="86">
        <f t="shared" si="17"/>
        <v>236</v>
      </c>
      <c r="AN18" s="86">
        <f t="shared" si="17"/>
        <v>7126</v>
      </c>
      <c r="AO18" s="86">
        <f t="shared" si="17"/>
        <v>5935</v>
      </c>
      <c r="AP18" s="82">
        <f>AO18/AL18</f>
        <v>3.723337515683814</v>
      </c>
      <c r="AQ18" s="83">
        <f>AN18/AF21</f>
        <v>237.53333333333333</v>
      </c>
      <c r="AR18" s="83">
        <f>(AN18/(AF18*AF21))*100</f>
        <v>66.53594771241829</v>
      </c>
      <c r="AS18" s="83">
        <f>AL18/AF18</f>
        <v>4.464985994397759</v>
      </c>
      <c r="AT18" s="83">
        <f>((AF18*AF21)-AN18)/AL18</f>
        <v>2.248431618569636</v>
      </c>
      <c r="AU18" s="83">
        <f>((AJ18+AK18)/AL18)*1000</f>
        <v>28.23086574654956</v>
      </c>
      <c r="AV18" s="83">
        <f>(AK18/AL18)*1000</f>
        <v>13.174404015056462</v>
      </c>
      <c r="AW18"/>
      <c r="AX18" s="12">
        <f t="shared" si="7"/>
        <v>12</v>
      </c>
      <c r="AY18" s="11" t="s">
        <v>43</v>
      </c>
      <c r="AZ18" s="16">
        <v>8</v>
      </c>
      <c r="BA18" s="16">
        <v>51</v>
      </c>
      <c r="BB18" s="16">
        <v>49</v>
      </c>
      <c r="BC18" s="16"/>
      <c r="BD18" s="16"/>
      <c r="BE18" s="17">
        <f t="shared" si="5"/>
        <v>49</v>
      </c>
      <c r="BF18" s="17">
        <f t="shared" si="6"/>
        <v>10</v>
      </c>
      <c r="BG18" s="17">
        <f t="shared" si="8"/>
        <v>239</v>
      </c>
      <c r="BH18" s="16"/>
      <c r="BI18" s="16"/>
      <c r="BJ18" s="16"/>
      <c r="BK18" s="16"/>
      <c r="BL18" s="16"/>
      <c r="BM18" s="16"/>
      <c r="BN18" s="35"/>
      <c r="BO18" s="46">
        <v>22</v>
      </c>
      <c r="BP18" s="46">
        <v>63</v>
      </c>
      <c r="BQ18" s="16">
        <v>31</v>
      </c>
      <c r="BR18" s="16">
        <v>123</v>
      </c>
      <c r="BS18" s="24">
        <v>218</v>
      </c>
      <c r="BT18" s="37">
        <f t="shared" si="9"/>
        <v>4.448979591836735</v>
      </c>
      <c r="BU18" s="28">
        <v>1</v>
      </c>
      <c r="BW18" s="12">
        <f t="shared" si="10"/>
        <v>12</v>
      </c>
      <c r="BX18" s="11" t="s">
        <v>43</v>
      </c>
      <c r="BY18" s="16">
        <v>8</v>
      </c>
      <c r="BZ18" s="16">
        <v>51</v>
      </c>
      <c r="CA18" s="16">
        <v>49</v>
      </c>
      <c r="CB18" s="16"/>
      <c r="CC18" s="16"/>
      <c r="CD18" s="17">
        <f t="shared" si="11"/>
        <v>49</v>
      </c>
      <c r="CE18" s="16"/>
      <c r="CF18" s="16"/>
      <c r="CG18" s="16"/>
      <c r="CH18" s="16"/>
      <c r="CI18" s="16"/>
      <c r="CJ18" s="16"/>
      <c r="CK18" s="46"/>
      <c r="CL18" s="46">
        <v>1</v>
      </c>
      <c r="CM18" s="46">
        <v>12</v>
      </c>
      <c r="CN18" s="16">
        <v>3</v>
      </c>
      <c r="CO18" s="16">
        <v>33</v>
      </c>
      <c r="CP18" s="28">
        <v>1</v>
      </c>
    </row>
    <row r="19" spans="1:94" ht="24.75" customHeight="1">
      <c r="A19" s="13">
        <v>12</v>
      </c>
      <c r="B19" s="30" t="s">
        <v>18</v>
      </c>
      <c r="C19" s="14">
        <v>106</v>
      </c>
      <c r="D19" s="14">
        <v>285</v>
      </c>
      <c r="E19" s="14">
        <v>698</v>
      </c>
      <c r="F19" s="14">
        <v>482</v>
      </c>
      <c r="G19" s="14">
        <v>67</v>
      </c>
      <c r="H19" s="14">
        <v>26</v>
      </c>
      <c r="I19" s="14">
        <v>19</v>
      </c>
      <c r="J19" s="14">
        <v>22</v>
      </c>
      <c r="K19" s="14">
        <v>34</v>
      </c>
      <c r="L19" s="14">
        <v>819</v>
      </c>
      <c r="M19" s="14">
        <v>677</v>
      </c>
      <c r="N19" s="14">
        <v>500</v>
      </c>
      <c r="O19" s="14">
        <v>10</v>
      </c>
      <c r="P19" s="14">
        <v>275</v>
      </c>
      <c r="Q19" s="14">
        <v>456</v>
      </c>
      <c r="R19" s="28"/>
      <c r="S19" s="28">
        <v>175</v>
      </c>
      <c r="T19" s="28">
        <v>338</v>
      </c>
      <c r="U19" s="14">
        <v>327</v>
      </c>
      <c r="V19" s="14">
        <v>503</v>
      </c>
      <c r="W19" s="14"/>
      <c r="X19" s="14"/>
      <c r="Y19" s="32">
        <v>116</v>
      </c>
      <c r="Z19" s="95">
        <f t="shared" si="3"/>
        <v>5935</v>
      </c>
      <c r="AA19" s="32">
        <v>92</v>
      </c>
      <c r="AB19" s="32"/>
      <c r="AC19"/>
      <c r="AD19" s="12">
        <f>AD17+1</f>
        <v>13</v>
      </c>
      <c r="AE19" s="8" t="s">
        <v>96</v>
      </c>
      <c r="AF19" s="87"/>
      <c r="AG19" s="55">
        <v>3</v>
      </c>
      <c r="AH19" s="55">
        <v>66</v>
      </c>
      <c r="AI19" s="55">
        <v>55</v>
      </c>
      <c r="AJ19" s="55"/>
      <c r="AK19" s="55"/>
      <c r="AL19" s="79">
        <f>SUM(AI19:AK19)</f>
        <v>55</v>
      </c>
      <c r="AM19" s="80">
        <f>((SUM(AG19:AH19))-(SUM(AI19:AK19)))</f>
        <v>14</v>
      </c>
      <c r="AN19" s="55">
        <v>88</v>
      </c>
      <c r="AO19" s="55">
        <v>92</v>
      </c>
      <c r="AP19" s="82">
        <f>AO19/AL19</f>
        <v>1.6727272727272726</v>
      </c>
      <c r="AQ19" s="83">
        <f>AN19/AF21</f>
        <v>2.933333333333333</v>
      </c>
      <c r="AR19" s="83" t="e">
        <f>(AN19/(AF19*AF21))*100</f>
        <v>#DIV/0!</v>
      </c>
      <c r="AS19" s="83" t="e">
        <f>AL19/AF19</f>
        <v>#DIV/0!</v>
      </c>
      <c r="AT19" s="83">
        <f>((AF19*AF21)-AN19)/AL19</f>
        <v>-1.6</v>
      </c>
      <c r="AU19" s="83">
        <f>((AJ19+AK19)/AL18)*1000</f>
        <v>0</v>
      </c>
      <c r="AV19" s="83">
        <f>(AK19/AL18)*1000</f>
        <v>0</v>
      </c>
      <c r="AW19"/>
      <c r="AX19" s="12">
        <f t="shared" si="7"/>
        <v>13</v>
      </c>
      <c r="AY19" s="11" t="s">
        <v>44</v>
      </c>
      <c r="AZ19" s="16">
        <v>10</v>
      </c>
      <c r="BA19" s="16">
        <v>50</v>
      </c>
      <c r="BB19" s="16">
        <v>48</v>
      </c>
      <c r="BC19" s="16">
        <v>5</v>
      </c>
      <c r="BD19" s="16">
        <v>1</v>
      </c>
      <c r="BE19" s="17">
        <f t="shared" si="5"/>
        <v>54</v>
      </c>
      <c r="BF19" s="17">
        <f t="shared" si="6"/>
        <v>6</v>
      </c>
      <c r="BG19" s="17">
        <f t="shared" si="8"/>
        <v>260</v>
      </c>
      <c r="BH19" s="16">
        <v>37</v>
      </c>
      <c r="BI19" s="16"/>
      <c r="BJ19" s="16"/>
      <c r="BK19" s="16"/>
      <c r="BL19" s="16"/>
      <c r="BM19" s="16"/>
      <c r="BN19" s="35"/>
      <c r="BO19" s="46">
        <v>20</v>
      </c>
      <c r="BP19" s="46">
        <v>31</v>
      </c>
      <c r="BQ19" s="16">
        <v>18</v>
      </c>
      <c r="BR19" s="16">
        <v>154</v>
      </c>
      <c r="BS19" s="24">
        <v>218</v>
      </c>
      <c r="BT19" s="37">
        <f t="shared" si="9"/>
        <v>4.037037037037037</v>
      </c>
      <c r="BU19" s="28"/>
      <c r="BW19" s="12">
        <f t="shared" si="10"/>
        <v>13</v>
      </c>
      <c r="BX19" s="11" t="s">
        <v>44</v>
      </c>
      <c r="BY19" s="16">
        <v>10</v>
      </c>
      <c r="BZ19" s="16">
        <v>50</v>
      </c>
      <c r="CA19" s="16">
        <v>48</v>
      </c>
      <c r="CB19" s="16">
        <v>5</v>
      </c>
      <c r="CC19" s="16">
        <v>1</v>
      </c>
      <c r="CD19" s="17">
        <f t="shared" si="11"/>
        <v>54</v>
      </c>
      <c r="CE19" s="16">
        <v>8</v>
      </c>
      <c r="CF19" s="16"/>
      <c r="CG19" s="16"/>
      <c r="CH19" s="16"/>
      <c r="CI19" s="16"/>
      <c r="CJ19" s="16"/>
      <c r="CK19" s="46"/>
      <c r="CL19" s="46">
        <v>3</v>
      </c>
      <c r="CM19" s="46">
        <v>4</v>
      </c>
      <c r="CN19" s="16">
        <v>10</v>
      </c>
      <c r="CO19" s="16">
        <v>29</v>
      </c>
      <c r="CP19" s="28"/>
    </row>
    <row r="20" spans="1:94" ht="24.75" customHeight="1">
      <c r="A20" s="13">
        <v>13</v>
      </c>
      <c r="B20" s="50" t="s">
        <v>103</v>
      </c>
      <c r="C20" s="33">
        <f>C19/C16</f>
        <v>1.0192307692307692</v>
      </c>
      <c r="D20" s="33">
        <f aca="true" t="shared" si="18" ref="D20:AB20">D19/D16</f>
        <v>3.607594936708861</v>
      </c>
      <c r="E20" s="33">
        <f>E19/E16</f>
        <v>3.7127659574468086</v>
      </c>
      <c r="F20" s="33">
        <f>F19/F16</f>
        <v>3.4927536231884058</v>
      </c>
      <c r="G20" s="33">
        <f t="shared" si="18"/>
        <v>4.466666666666667</v>
      </c>
      <c r="H20" s="33">
        <f t="shared" si="18"/>
        <v>2.3636363636363638</v>
      </c>
      <c r="I20" s="33">
        <f t="shared" si="18"/>
        <v>2.375</v>
      </c>
      <c r="J20" s="33">
        <f t="shared" si="18"/>
        <v>3.6666666666666665</v>
      </c>
      <c r="K20" s="33">
        <f t="shared" si="18"/>
        <v>6.8</v>
      </c>
      <c r="L20" s="33">
        <f t="shared" si="18"/>
        <v>3.6238938053097347</v>
      </c>
      <c r="M20" s="33">
        <f t="shared" si="18"/>
        <v>3.71978021978022</v>
      </c>
      <c r="N20" s="33">
        <f t="shared" si="18"/>
        <v>4.587155963302752</v>
      </c>
      <c r="O20" s="33">
        <f t="shared" si="18"/>
        <v>5</v>
      </c>
      <c r="P20" s="33">
        <f t="shared" si="18"/>
        <v>16.176470588235293</v>
      </c>
      <c r="Q20" s="33">
        <f t="shared" si="18"/>
        <v>3.5625</v>
      </c>
      <c r="R20" s="33" t="e">
        <f t="shared" si="18"/>
        <v>#DIV/0!</v>
      </c>
      <c r="S20" s="33">
        <f t="shared" si="18"/>
        <v>5.833333333333333</v>
      </c>
      <c r="T20" s="33">
        <f t="shared" si="18"/>
        <v>3.4489795918367347</v>
      </c>
      <c r="U20" s="33">
        <f t="shared" si="18"/>
        <v>3.6333333333333333</v>
      </c>
      <c r="V20" s="33">
        <f t="shared" si="18"/>
        <v>3.6715328467153285</v>
      </c>
      <c r="W20" s="33" t="e">
        <f t="shared" si="18"/>
        <v>#DIV/0!</v>
      </c>
      <c r="X20" s="33" t="e">
        <f>X19/X16</f>
        <v>#DIV/0!</v>
      </c>
      <c r="Y20" s="33">
        <f t="shared" si="18"/>
        <v>5.523809523809524</v>
      </c>
      <c r="Z20" s="33">
        <f t="shared" si="18"/>
        <v>3.723337515683814</v>
      </c>
      <c r="AA20" s="33">
        <f>AA19/AA16</f>
        <v>1.6727272727272726</v>
      </c>
      <c r="AB20" s="33" t="e">
        <f t="shared" si="18"/>
        <v>#DIV/0!</v>
      </c>
      <c r="AC20"/>
      <c r="AD20" s="12">
        <f>AD19+1</f>
        <v>14</v>
      </c>
      <c r="AE20" s="8" t="s">
        <v>71</v>
      </c>
      <c r="AF20" s="12"/>
      <c r="AG20" s="55"/>
      <c r="AH20" s="55"/>
      <c r="AI20" s="55"/>
      <c r="AJ20" s="55"/>
      <c r="AK20" s="55"/>
      <c r="AL20" s="79">
        <f>SUM(AI20:AK20)</f>
        <v>0</v>
      </c>
      <c r="AM20" s="80">
        <f>((SUM(AG20:AH20))-(SUM(AI20:AK20)))</f>
        <v>0</v>
      </c>
      <c r="AN20" s="55"/>
      <c r="AO20" s="55"/>
      <c r="AP20" s="82" t="e">
        <f>AO20/AL20</f>
        <v>#DIV/0!</v>
      </c>
      <c r="AQ20" s="83">
        <f>AN20/AF21</f>
        <v>0</v>
      </c>
      <c r="AR20" s="83" t="e">
        <f>(AN20/(AF20*AF21))*100</f>
        <v>#DIV/0!</v>
      </c>
      <c r="AS20" s="83" t="e">
        <f>AL20/AF20</f>
        <v>#DIV/0!</v>
      </c>
      <c r="AT20" s="83" t="e">
        <f>((AF20*AF21)-AN20)/AL20</f>
        <v>#DIV/0!</v>
      </c>
      <c r="AU20" s="83">
        <f>((AJ20+AK20)/AL18)*1000</f>
        <v>0</v>
      </c>
      <c r="AV20" s="83">
        <f>(AK20/AL18)*1000</f>
        <v>0</v>
      </c>
      <c r="AW20"/>
      <c r="AX20" s="12">
        <f t="shared" si="7"/>
        <v>14</v>
      </c>
      <c r="AY20" s="11" t="s">
        <v>45</v>
      </c>
      <c r="AZ20" s="16">
        <v>1</v>
      </c>
      <c r="BA20" s="16">
        <v>7</v>
      </c>
      <c r="BB20" s="16">
        <v>6</v>
      </c>
      <c r="BC20" s="16"/>
      <c r="BD20" s="16"/>
      <c r="BE20" s="17">
        <f t="shared" si="5"/>
        <v>6</v>
      </c>
      <c r="BF20" s="17">
        <f t="shared" si="6"/>
        <v>2</v>
      </c>
      <c r="BG20" s="17">
        <f t="shared" si="8"/>
        <v>10</v>
      </c>
      <c r="BH20" s="16"/>
      <c r="BI20" s="16"/>
      <c r="BJ20" s="16"/>
      <c r="BK20" s="16"/>
      <c r="BL20" s="16"/>
      <c r="BM20" s="16"/>
      <c r="BN20" s="35"/>
      <c r="BO20" s="46"/>
      <c r="BP20" s="46">
        <v>6</v>
      </c>
      <c r="BQ20" s="16"/>
      <c r="BR20" s="16">
        <v>4</v>
      </c>
      <c r="BS20" s="24">
        <v>10</v>
      </c>
      <c r="BT20" s="37">
        <f t="shared" si="9"/>
        <v>1.6666666666666667</v>
      </c>
      <c r="BU20" s="28">
        <v>1</v>
      </c>
      <c r="BW20" s="12">
        <f t="shared" si="10"/>
        <v>14</v>
      </c>
      <c r="BX20" s="11" t="s">
        <v>45</v>
      </c>
      <c r="BY20" s="16">
        <v>1</v>
      </c>
      <c r="BZ20" s="16">
        <v>7</v>
      </c>
      <c r="CA20" s="16">
        <v>6</v>
      </c>
      <c r="CB20" s="16"/>
      <c r="CC20" s="16"/>
      <c r="CD20" s="17">
        <f t="shared" si="11"/>
        <v>6</v>
      </c>
      <c r="CE20" s="16"/>
      <c r="CF20" s="16"/>
      <c r="CG20" s="16"/>
      <c r="CH20" s="16"/>
      <c r="CI20" s="16"/>
      <c r="CJ20" s="16"/>
      <c r="CK20" s="46"/>
      <c r="CL20" s="46"/>
      <c r="CM20" s="46">
        <v>2</v>
      </c>
      <c r="CN20" s="16"/>
      <c r="CO20" s="16">
        <v>4</v>
      </c>
      <c r="CP20" s="28">
        <v>1</v>
      </c>
    </row>
    <row r="21" spans="1:94" ht="24.75" customHeight="1">
      <c r="A21" s="13">
        <v>14</v>
      </c>
      <c r="B21" s="30" t="s">
        <v>83</v>
      </c>
      <c r="C21" s="33">
        <f>C18/C28</f>
        <v>6.066666666666666</v>
      </c>
      <c r="D21" s="33">
        <f>D18/C28</f>
        <v>10.933333333333334</v>
      </c>
      <c r="E21" s="33">
        <f>E18/C28</f>
        <v>22.533333333333335</v>
      </c>
      <c r="F21" s="33">
        <f>F18/C28</f>
        <v>16.933333333333334</v>
      </c>
      <c r="G21" s="33">
        <f>G18/C28</f>
        <v>5.166666666666667</v>
      </c>
      <c r="H21" s="33">
        <f>H18/C28</f>
        <v>3.7333333333333334</v>
      </c>
      <c r="I21" s="33">
        <f>I18/C28</f>
        <v>12.033333333333333</v>
      </c>
      <c r="J21" s="33">
        <f>J18/C28</f>
        <v>3.9</v>
      </c>
      <c r="K21" s="33">
        <f>K18/C28</f>
        <v>2.1666666666666665</v>
      </c>
      <c r="L21" s="33">
        <f>L18/C28</f>
        <v>27.8</v>
      </c>
      <c r="M21" s="33">
        <f>M18/C28</f>
        <v>26.733333333333334</v>
      </c>
      <c r="N21" s="33">
        <f>N18/C28</f>
        <v>17.633333333333333</v>
      </c>
      <c r="O21" s="33">
        <f>O18/C28</f>
        <v>0.3</v>
      </c>
      <c r="P21" s="33">
        <f>P18/C28</f>
        <v>7.466666666666667</v>
      </c>
      <c r="Q21" s="33">
        <f>Q18/C28</f>
        <v>18</v>
      </c>
      <c r="R21" s="33">
        <f>R18/C28</f>
        <v>0</v>
      </c>
      <c r="S21" s="33">
        <f>S18/C28</f>
        <v>5.6</v>
      </c>
      <c r="T21" s="33">
        <f>T18/C28</f>
        <v>13.4</v>
      </c>
      <c r="U21" s="33">
        <f>U18/C28</f>
        <v>12.366666666666667</v>
      </c>
      <c r="V21" s="33">
        <f>V18/C28</f>
        <v>16.933333333333334</v>
      </c>
      <c r="W21" s="33">
        <f>W18/C28</f>
        <v>0</v>
      </c>
      <c r="X21" s="33">
        <f>X18/C28</f>
        <v>4.2</v>
      </c>
      <c r="Y21" s="33">
        <f>Y18/C28</f>
        <v>3.6333333333333333</v>
      </c>
      <c r="Z21" s="33">
        <f>Z18/C28</f>
        <v>237.53333333333333</v>
      </c>
      <c r="AA21" s="33" t="e">
        <f>AA18/B28</f>
        <v>#DIV/0!</v>
      </c>
      <c r="AB21" s="33">
        <f>AB18/C28</f>
        <v>0</v>
      </c>
      <c r="AC21"/>
      <c r="AD21" s="25" t="s">
        <v>21</v>
      </c>
      <c r="AE21" s="25"/>
      <c r="AF21" s="107">
        <f>C28</f>
        <v>30</v>
      </c>
      <c r="AG21" s="25" t="s">
        <v>20</v>
      </c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/>
      <c r="AX21" s="12">
        <f t="shared" si="7"/>
        <v>15</v>
      </c>
      <c r="AY21" s="11" t="s">
        <v>46</v>
      </c>
      <c r="AZ21" s="28">
        <v>32</v>
      </c>
      <c r="BA21" s="16">
        <v>112</v>
      </c>
      <c r="BB21" s="16">
        <v>120</v>
      </c>
      <c r="BC21" s="16">
        <v>3</v>
      </c>
      <c r="BD21" s="16"/>
      <c r="BE21" s="17">
        <f t="shared" si="5"/>
        <v>123</v>
      </c>
      <c r="BF21" s="17">
        <f t="shared" si="6"/>
        <v>21</v>
      </c>
      <c r="BG21" s="17">
        <f t="shared" si="8"/>
        <v>862</v>
      </c>
      <c r="BH21" s="16"/>
      <c r="BI21" s="16"/>
      <c r="BJ21" s="16">
        <v>361</v>
      </c>
      <c r="BK21" s="16"/>
      <c r="BL21" s="16"/>
      <c r="BM21" s="16">
        <v>10</v>
      </c>
      <c r="BN21" s="46">
        <v>126</v>
      </c>
      <c r="BO21" s="46">
        <v>14</v>
      </c>
      <c r="BP21" s="46">
        <v>68</v>
      </c>
      <c r="BQ21" s="16">
        <v>74</v>
      </c>
      <c r="BR21" s="16">
        <v>209</v>
      </c>
      <c r="BS21" s="24">
        <v>316</v>
      </c>
      <c r="BT21" s="37">
        <f t="shared" si="9"/>
        <v>2.569105691056911</v>
      </c>
      <c r="BU21" s="28"/>
      <c r="BW21" s="12">
        <f t="shared" si="10"/>
        <v>15</v>
      </c>
      <c r="BX21" s="11" t="s">
        <v>46</v>
      </c>
      <c r="BY21" s="28">
        <v>32</v>
      </c>
      <c r="BZ21" s="16">
        <v>112</v>
      </c>
      <c r="CA21" s="16">
        <v>120</v>
      </c>
      <c r="CB21" s="16">
        <v>3</v>
      </c>
      <c r="CC21" s="16"/>
      <c r="CD21" s="17">
        <f t="shared" si="11"/>
        <v>123</v>
      </c>
      <c r="CE21" s="16"/>
      <c r="CF21" s="16"/>
      <c r="CG21" s="16">
        <v>8</v>
      </c>
      <c r="CH21" s="16"/>
      <c r="CI21" s="16"/>
      <c r="CJ21" s="16">
        <v>2</v>
      </c>
      <c r="CK21" s="46">
        <v>31</v>
      </c>
      <c r="CL21" s="46">
        <v>7</v>
      </c>
      <c r="CM21" s="46">
        <v>17</v>
      </c>
      <c r="CN21" s="16">
        <v>17</v>
      </c>
      <c r="CO21" s="16">
        <v>41</v>
      </c>
      <c r="CP21" s="28"/>
    </row>
    <row r="22" spans="1:94" ht="24.75" customHeight="1">
      <c r="A22" s="13">
        <f aca="true" t="shared" si="19" ref="A22:A27">A21+1</f>
        <v>15</v>
      </c>
      <c r="B22" s="30" t="s">
        <v>19</v>
      </c>
      <c r="C22" s="96">
        <f>(C18/(C6*C28))*100</f>
        <v>21.666666666666668</v>
      </c>
      <c r="D22" s="96">
        <f>(D18/(D6*C28))*100</f>
        <v>72.88888888888889</v>
      </c>
      <c r="E22" s="96">
        <f>(E18/(E6*C28))*100</f>
        <v>90.13333333333333</v>
      </c>
      <c r="F22" s="96">
        <f>(F18/(F6*C28))*100</f>
        <v>70.55555555555556</v>
      </c>
      <c r="G22" s="96">
        <f>(G18/(G6*C28))*100</f>
        <v>43.05555555555556</v>
      </c>
      <c r="H22" s="96">
        <f>(H18/(H6*C28))*100</f>
        <v>33.939393939393945</v>
      </c>
      <c r="I22" s="96">
        <f>(I18/(I6*C28))*100</f>
        <v>120.33333333333334</v>
      </c>
      <c r="J22" s="96">
        <f>(J18/(J6*C28))*100</f>
        <v>78</v>
      </c>
      <c r="K22" s="96">
        <f>(K18/(K6*C28))*100</f>
        <v>36.11111111111111</v>
      </c>
      <c r="L22" s="96">
        <f>(L18/(L6*C28))*100</f>
        <v>77.22222222222223</v>
      </c>
      <c r="M22" s="96">
        <f>(M18/(M6*C28))*100</f>
        <v>89.11111111111111</v>
      </c>
      <c r="N22" s="96">
        <f>(N18/(N6*C28))*100</f>
        <v>73.47222222222223</v>
      </c>
      <c r="O22" s="96">
        <f>(O18/(O6*C28))*100</f>
        <v>5</v>
      </c>
      <c r="P22" s="96">
        <f>(P18/(P6*C28))*100</f>
        <v>46.666666666666664</v>
      </c>
      <c r="Q22" s="96">
        <f>(Q18/(Q6*C28))*100</f>
        <v>69.23076923076923</v>
      </c>
      <c r="R22" s="96" t="e">
        <f>(R18/(R6*C28))*100</f>
        <v>#DIV/0!</v>
      </c>
      <c r="S22" s="96">
        <f>(S18/(S6*C28))*100</f>
        <v>31.11111111111111</v>
      </c>
      <c r="T22" s="96">
        <f>(T18/(T6*C28))*100</f>
        <v>63.8095238095238</v>
      </c>
      <c r="U22" s="96">
        <f>(U18/(U6*C28))*100</f>
        <v>123.66666666666666</v>
      </c>
      <c r="V22" s="96">
        <f>(V18/(V6*C28))*100</f>
        <v>120.95238095238095</v>
      </c>
      <c r="W22" s="96" t="e">
        <f>(W18/(W6*C28))*100</f>
        <v>#DIV/0!</v>
      </c>
      <c r="X22" s="96">
        <f>(X18/(X6*C28))*100</f>
        <v>70</v>
      </c>
      <c r="Y22" s="96">
        <f>(Y18/(Y6*C28))*100</f>
        <v>25.952380952380956</v>
      </c>
      <c r="Z22" s="96">
        <f>(Z18/(Z6*C28))*100</f>
        <v>66.53594771241829</v>
      </c>
      <c r="AA22" s="96" t="e">
        <f>(AA18/(AA6*C28))*100</f>
        <v>#DIV/0!</v>
      </c>
      <c r="AB22" s="96">
        <f>(AB18/(AB6*C28))*100</f>
        <v>0</v>
      </c>
      <c r="AC22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74" t="s">
        <v>154</v>
      </c>
      <c r="AP22" s="174"/>
      <c r="AQ22" s="174"/>
      <c r="AR22" s="174"/>
      <c r="AS22" s="174"/>
      <c r="AT22" s="20"/>
      <c r="AU22" s="18"/>
      <c r="AV22" s="18"/>
      <c r="AW22"/>
      <c r="AX22" s="12">
        <f t="shared" si="7"/>
        <v>16</v>
      </c>
      <c r="AY22" s="8" t="s">
        <v>81</v>
      </c>
      <c r="AZ22" s="34">
        <v>8</v>
      </c>
      <c r="BA22" s="16">
        <v>54</v>
      </c>
      <c r="BB22" s="16">
        <v>55</v>
      </c>
      <c r="BC22" s="16"/>
      <c r="BD22" s="16">
        <v>3</v>
      </c>
      <c r="BE22" s="17">
        <f t="shared" si="5"/>
        <v>58</v>
      </c>
      <c r="BF22" s="17">
        <f t="shared" si="6"/>
        <v>4</v>
      </c>
      <c r="BG22" s="17">
        <f t="shared" si="8"/>
        <v>258</v>
      </c>
      <c r="BH22" s="16"/>
      <c r="BI22" s="16"/>
      <c r="BJ22" s="16"/>
      <c r="BK22" s="16"/>
      <c r="BL22" s="16"/>
      <c r="BM22" s="16"/>
      <c r="BN22" s="35"/>
      <c r="BO22" s="46">
        <v>5</v>
      </c>
      <c r="BP22" s="46">
        <v>89</v>
      </c>
      <c r="BQ22" s="16">
        <v>45</v>
      </c>
      <c r="BR22" s="16">
        <v>119</v>
      </c>
      <c r="BS22" s="24">
        <v>243</v>
      </c>
      <c r="BT22" s="37">
        <f t="shared" si="9"/>
        <v>4.189655172413793</v>
      </c>
      <c r="BU22" s="28">
        <v>12</v>
      </c>
      <c r="BW22" s="12">
        <f t="shared" si="10"/>
        <v>16</v>
      </c>
      <c r="BX22" s="8" t="s">
        <v>81</v>
      </c>
      <c r="BY22" s="34">
        <v>8</v>
      </c>
      <c r="BZ22" s="16">
        <v>54</v>
      </c>
      <c r="CA22" s="16">
        <v>55</v>
      </c>
      <c r="CB22" s="16"/>
      <c r="CC22" s="16">
        <v>3</v>
      </c>
      <c r="CD22" s="17">
        <f t="shared" si="11"/>
        <v>58</v>
      </c>
      <c r="CE22" s="16"/>
      <c r="CF22" s="16"/>
      <c r="CG22" s="16"/>
      <c r="CH22" s="16"/>
      <c r="CI22" s="16"/>
      <c r="CJ22" s="16"/>
      <c r="CK22" s="46"/>
      <c r="CL22" s="46">
        <v>3</v>
      </c>
      <c r="CM22" s="46">
        <v>15</v>
      </c>
      <c r="CN22" s="16">
        <v>5</v>
      </c>
      <c r="CO22" s="16">
        <v>35</v>
      </c>
      <c r="CP22" s="28">
        <v>12</v>
      </c>
    </row>
    <row r="23" spans="1:94" ht="24.75" customHeight="1">
      <c r="A23" s="13">
        <f t="shared" si="19"/>
        <v>16</v>
      </c>
      <c r="B23" s="30" t="s">
        <v>135</v>
      </c>
      <c r="C23" s="33">
        <f aca="true" t="shared" si="20" ref="C23:AB23">C16/C6</f>
        <v>3.7142857142857144</v>
      </c>
      <c r="D23" s="33">
        <f t="shared" si="20"/>
        <v>5.266666666666667</v>
      </c>
      <c r="E23" s="33">
        <f>E16/E6</f>
        <v>7.52</v>
      </c>
      <c r="F23" s="33">
        <f>F16/F6</f>
        <v>5.75</v>
      </c>
      <c r="G23" s="33">
        <f t="shared" si="20"/>
        <v>1.25</v>
      </c>
      <c r="H23" s="33">
        <f t="shared" si="20"/>
        <v>1</v>
      </c>
      <c r="I23" s="33">
        <f t="shared" si="20"/>
        <v>0.8</v>
      </c>
      <c r="J23" s="33">
        <f>J16/J6</f>
        <v>1.2</v>
      </c>
      <c r="K23" s="33">
        <f>K16/K6</f>
        <v>0.8333333333333334</v>
      </c>
      <c r="L23" s="33">
        <f t="shared" si="20"/>
        <v>6.277777777777778</v>
      </c>
      <c r="M23" s="33">
        <f t="shared" si="20"/>
        <v>6.066666666666666</v>
      </c>
      <c r="N23" s="33">
        <f t="shared" si="20"/>
        <v>4.541666666666667</v>
      </c>
      <c r="O23" s="33">
        <f t="shared" si="20"/>
        <v>0.3333333333333333</v>
      </c>
      <c r="P23" s="33">
        <f t="shared" si="20"/>
        <v>1.0625</v>
      </c>
      <c r="Q23" s="33">
        <f t="shared" si="20"/>
        <v>4.923076923076923</v>
      </c>
      <c r="R23" s="33" t="e">
        <f t="shared" si="20"/>
        <v>#DIV/0!</v>
      </c>
      <c r="S23" s="33">
        <f t="shared" si="20"/>
        <v>1.6666666666666667</v>
      </c>
      <c r="T23" s="33">
        <f t="shared" si="20"/>
        <v>4.666666666666667</v>
      </c>
      <c r="U23" s="33">
        <f t="shared" si="20"/>
        <v>9</v>
      </c>
      <c r="V23" s="33">
        <f t="shared" si="20"/>
        <v>9.785714285714286</v>
      </c>
      <c r="W23" s="33" t="e">
        <f t="shared" si="20"/>
        <v>#DIV/0!</v>
      </c>
      <c r="X23" s="33">
        <f t="shared" si="20"/>
        <v>0</v>
      </c>
      <c r="Y23" s="33">
        <f t="shared" si="20"/>
        <v>1.5</v>
      </c>
      <c r="Z23" s="33">
        <f>Z16/Z6</f>
        <v>4.464985994397759</v>
      </c>
      <c r="AA23" s="33" t="e">
        <f t="shared" si="20"/>
        <v>#DIV/0!</v>
      </c>
      <c r="AB23" s="33">
        <f t="shared" si="20"/>
        <v>0</v>
      </c>
      <c r="AC23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74" t="s">
        <v>95</v>
      </c>
      <c r="AP23" s="174"/>
      <c r="AQ23" s="174"/>
      <c r="AR23" s="174"/>
      <c r="AS23" s="174"/>
      <c r="AT23" s="20"/>
      <c r="AU23" s="18"/>
      <c r="AV23" s="18"/>
      <c r="AW23"/>
      <c r="AX23" s="12">
        <f t="shared" si="7"/>
        <v>17</v>
      </c>
      <c r="AY23" s="8" t="s">
        <v>94</v>
      </c>
      <c r="AZ23" s="28">
        <v>6</v>
      </c>
      <c r="BA23" s="16">
        <v>13</v>
      </c>
      <c r="BB23" s="16">
        <v>17</v>
      </c>
      <c r="BC23" s="16"/>
      <c r="BD23" s="16"/>
      <c r="BE23" s="17">
        <f t="shared" si="5"/>
        <v>17</v>
      </c>
      <c r="BF23" s="17">
        <f t="shared" si="6"/>
        <v>2</v>
      </c>
      <c r="BG23" s="17">
        <f t="shared" si="8"/>
        <v>224</v>
      </c>
      <c r="BH23" s="16"/>
      <c r="BI23" s="16"/>
      <c r="BJ23" s="16"/>
      <c r="BK23" s="16"/>
      <c r="BL23" s="16"/>
      <c r="BM23" s="16"/>
      <c r="BN23" s="35"/>
      <c r="BO23" s="46"/>
      <c r="BP23" s="46"/>
      <c r="BQ23" s="16">
        <v>15</v>
      </c>
      <c r="BR23" s="16">
        <v>209</v>
      </c>
      <c r="BS23" s="34">
        <v>275</v>
      </c>
      <c r="BT23" s="37">
        <f t="shared" si="9"/>
        <v>16.176470588235293</v>
      </c>
      <c r="BU23" s="35"/>
      <c r="BW23" s="12">
        <f t="shared" si="10"/>
        <v>17</v>
      </c>
      <c r="BX23" s="8" t="s">
        <v>94</v>
      </c>
      <c r="BY23" s="28">
        <v>6</v>
      </c>
      <c r="BZ23" s="16">
        <v>13</v>
      </c>
      <c r="CA23" s="16">
        <v>17</v>
      </c>
      <c r="CB23" s="16"/>
      <c r="CC23" s="16"/>
      <c r="CD23" s="17">
        <f t="shared" si="11"/>
        <v>17</v>
      </c>
      <c r="CE23" s="16"/>
      <c r="CF23" s="16"/>
      <c r="CG23" s="16"/>
      <c r="CH23" s="16"/>
      <c r="CI23" s="16"/>
      <c r="CJ23" s="16"/>
      <c r="CK23" s="46"/>
      <c r="CL23" s="46"/>
      <c r="CM23" s="46"/>
      <c r="CN23" s="16">
        <v>2</v>
      </c>
      <c r="CO23" s="16">
        <v>15</v>
      </c>
      <c r="CP23" s="28"/>
    </row>
    <row r="24" spans="1:94" ht="24.75" customHeight="1">
      <c r="A24" s="13">
        <f t="shared" si="19"/>
        <v>17</v>
      </c>
      <c r="B24" s="30" t="s">
        <v>138</v>
      </c>
      <c r="C24" s="96">
        <f>((C6*C28)-C18)/C16</f>
        <v>6.326923076923077</v>
      </c>
      <c r="D24" s="96">
        <f>((D6*C28)-D18)/D16</f>
        <v>1.5443037974683544</v>
      </c>
      <c r="E24" s="96">
        <f>((E6*C28)-E18)/E16</f>
        <v>0.39361702127659576</v>
      </c>
      <c r="F24" s="96">
        <f>((F6*C28)-F18)/F16</f>
        <v>1.536231884057971</v>
      </c>
      <c r="G24" s="96">
        <f>((G6*C28)-G18)/G16</f>
        <v>13.666666666666666</v>
      </c>
      <c r="H24" s="96">
        <f>((H6*C28)-H18)/H16</f>
        <v>19.818181818181817</v>
      </c>
      <c r="I24" s="96">
        <f>((I6*C28)-I18)/I16</f>
        <v>-7.625</v>
      </c>
      <c r="J24" s="96">
        <f>((J6*C28)-J18)/J16</f>
        <v>5.5</v>
      </c>
      <c r="K24" s="96">
        <f>((K6*C28)-K18)/K16</f>
        <v>23</v>
      </c>
      <c r="L24" s="96">
        <f>((L6*C28)-L18)/L16</f>
        <v>1.0884955752212389</v>
      </c>
      <c r="M24" s="96">
        <f>((M6*C28)-M18)/M16</f>
        <v>0.5384615384615384</v>
      </c>
      <c r="N24" s="96">
        <f>((N6*C28)-N18)/N16</f>
        <v>1.7522935779816513</v>
      </c>
      <c r="O24" s="96">
        <f>((O6*C28)-O18)/O16</f>
        <v>85.5</v>
      </c>
      <c r="P24" s="96">
        <f>((P6*C28)-P18)/P16</f>
        <v>15.058823529411764</v>
      </c>
      <c r="Q24" s="96">
        <f>((Q6*C28)-Q18)/Q16</f>
        <v>1.875</v>
      </c>
      <c r="R24" s="96" t="e">
        <f>((R6*C28)-R18)/R16</f>
        <v>#DIV/0!</v>
      </c>
      <c r="S24" s="96">
        <f>((S6*C28)-S18)/S16</f>
        <v>12.4</v>
      </c>
      <c r="T24" s="96">
        <f>((T6*C28)-T18)/T16</f>
        <v>2.326530612244898</v>
      </c>
      <c r="U24" s="96">
        <f>((U6*C28)-U18)/U16</f>
        <v>-0.7888888888888889</v>
      </c>
      <c r="V24" s="96">
        <f>((V6*C28)-V18)/V16</f>
        <v>-0.6423357664233577</v>
      </c>
      <c r="W24" s="96" t="e">
        <f>((W6*C28)-W18)/W16</f>
        <v>#DIV/0!</v>
      </c>
      <c r="X24" s="96" t="e">
        <f>((X6*C28)-X18)/X16</f>
        <v>#DIV/0!</v>
      </c>
      <c r="Y24" s="96">
        <f>((Y6*C28)-Y18)/Y16</f>
        <v>14.80952380952381</v>
      </c>
      <c r="Z24" s="96">
        <f>((Z6*C28)-Z18)/Z16</f>
        <v>2.248431618569636</v>
      </c>
      <c r="AA24" s="96">
        <f>((AA6*C28)-AA18)/AA16</f>
        <v>-1.6</v>
      </c>
      <c r="AB24" s="96" t="e">
        <f>((AB6*C28)-AB18)/AB16</f>
        <v>#DIV/0!</v>
      </c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20"/>
      <c r="AP24" s="20"/>
      <c r="AQ24" s="20"/>
      <c r="AR24" s="20"/>
      <c r="AS24" s="18"/>
      <c r="AT24" s="18"/>
      <c r="AU24"/>
      <c r="AX24" s="12">
        <f t="shared" si="7"/>
        <v>18</v>
      </c>
      <c r="AY24" s="11" t="s">
        <v>42</v>
      </c>
      <c r="AZ24" s="24">
        <v>12</v>
      </c>
      <c r="BA24" s="24">
        <v>16</v>
      </c>
      <c r="BB24" s="24">
        <v>20</v>
      </c>
      <c r="BC24" s="24"/>
      <c r="BD24" s="24">
        <v>1</v>
      </c>
      <c r="BE24" s="17">
        <f t="shared" si="5"/>
        <v>21</v>
      </c>
      <c r="BF24" s="17">
        <f t="shared" si="6"/>
        <v>7</v>
      </c>
      <c r="BG24" s="17">
        <f t="shared" si="8"/>
        <v>109</v>
      </c>
      <c r="BH24" s="24"/>
      <c r="BI24" s="24"/>
      <c r="BJ24" s="24"/>
      <c r="BK24" s="24"/>
      <c r="BL24" s="24"/>
      <c r="BM24" s="24"/>
      <c r="BN24" s="35"/>
      <c r="BO24" s="47"/>
      <c r="BP24" s="47"/>
      <c r="BQ24" s="24"/>
      <c r="BR24" s="24">
        <v>109</v>
      </c>
      <c r="BS24" s="24">
        <v>116</v>
      </c>
      <c r="BT24" s="37">
        <f t="shared" si="9"/>
        <v>5.523809523809524</v>
      </c>
      <c r="BU24" s="35"/>
      <c r="BW24" s="12">
        <f t="shared" si="10"/>
        <v>18</v>
      </c>
      <c r="BX24" s="11" t="s">
        <v>42</v>
      </c>
      <c r="BY24" s="24">
        <v>12</v>
      </c>
      <c r="BZ24" s="24">
        <v>16</v>
      </c>
      <c r="CA24" s="24">
        <v>20</v>
      </c>
      <c r="CB24" s="24"/>
      <c r="CC24" s="24">
        <v>1</v>
      </c>
      <c r="CD24" s="17">
        <f t="shared" si="11"/>
        <v>21</v>
      </c>
      <c r="CE24" s="24"/>
      <c r="CF24" s="24"/>
      <c r="CG24" s="24"/>
      <c r="CH24" s="24"/>
      <c r="CI24" s="24"/>
      <c r="CJ24" s="24"/>
      <c r="CK24" s="47"/>
      <c r="CL24" s="47"/>
      <c r="CM24" s="47"/>
      <c r="CN24" s="24"/>
      <c r="CO24" s="24">
        <v>21</v>
      </c>
      <c r="CP24" s="28"/>
    </row>
    <row r="25" spans="1:94" ht="24.75" customHeight="1">
      <c r="A25" s="13">
        <f t="shared" si="19"/>
        <v>18</v>
      </c>
      <c r="B25" s="11" t="s">
        <v>137</v>
      </c>
      <c r="C25" s="33">
        <f>((C13+C14)/Z16)*1000</f>
        <v>0</v>
      </c>
      <c r="D25" s="33">
        <f>((D13+D14)/Z16)*1000</f>
        <v>0.6273525721455457</v>
      </c>
      <c r="E25" s="33">
        <f>((E13+E14)/Z16)*1000</f>
        <v>0</v>
      </c>
      <c r="F25" s="33">
        <f>((F13+F14)/Z16)*1000</f>
        <v>0</v>
      </c>
      <c r="G25" s="33">
        <f>((G13+G14)/Z16)*1000</f>
        <v>8.155583437892096</v>
      </c>
      <c r="H25" s="33">
        <f>((H13+H14)/Z16)*1000</f>
        <v>6.900878293601004</v>
      </c>
      <c r="I25" s="33">
        <f>((I13+I14)/Z16)*1000</f>
        <v>1.8820577164366374</v>
      </c>
      <c r="J25" s="33">
        <f>((J13+J14)/Z16)*1000</f>
        <v>1.2547051442910915</v>
      </c>
      <c r="K25" s="33">
        <f>((K13+K14)/Z16)*1000</f>
        <v>3.136762860727729</v>
      </c>
      <c r="L25" s="33">
        <f>((L13+L14)/Z16)*1000</f>
        <v>0</v>
      </c>
      <c r="M25" s="33">
        <f>((M13+M14)/Z16)*1000</f>
        <v>0.6273525721455457</v>
      </c>
      <c r="N25" s="33">
        <f>((N13+N14)/Z16)*1000</f>
        <v>3.764115432873275</v>
      </c>
      <c r="O25" s="33">
        <f>((O13+O14)/Z16)*1000</f>
        <v>0</v>
      </c>
      <c r="P25" s="33">
        <f>((P13+P14)/Z16)*1000</f>
        <v>0</v>
      </c>
      <c r="Q25" s="33">
        <f>((Q13+Q14)/Z16)*1000</f>
        <v>0.6273525721455457</v>
      </c>
      <c r="R25" s="33">
        <f>((R13+R14)/Z16)*1000</f>
        <v>0</v>
      </c>
      <c r="S25" s="33">
        <f>((S13+S14)/Z16)*1000</f>
        <v>0</v>
      </c>
      <c r="T25" s="33">
        <f>((T13+T14)/Z16)*1000</f>
        <v>0</v>
      </c>
      <c r="U25" s="33">
        <f>((U13+U14)/Z16)*1000</f>
        <v>0.6273525721455457</v>
      </c>
      <c r="V25" s="33">
        <f>((V13+V14)/Z16)*1000</f>
        <v>0</v>
      </c>
      <c r="W25" s="33">
        <f>((W13+W14)/Z16)*1000</f>
        <v>0</v>
      </c>
      <c r="X25" s="33">
        <f>((X13+X14)/Z16)*1000</f>
        <v>0</v>
      </c>
      <c r="Y25" s="33">
        <f>((Y13+Y14)/Z16)*1000</f>
        <v>0.6273525721455457</v>
      </c>
      <c r="Z25" s="33">
        <f>((Z13+Z14)/Z16)*1000</f>
        <v>28.23086574654956</v>
      </c>
      <c r="AA25" s="33" t="e">
        <f>((AA13+AA14)/AB16)*1000</f>
        <v>#DIV/0!</v>
      </c>
      <c r="AB25" s="33" t="e">
        <f>((AB13+AB14)/AB16)*1000</f>
        <v>#DIV/0!</v>
      </c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20"/>
      <c r="AP25" s="20"/>
      <c r="AQ25" s="20"/>
      <c r="AR25" s="20"/>
      <c r="AS25" s="18"/>
      <c r="AT25" s="18"/>
      <c r="AU25"/>
      <c r="AX25" s="201" t="s">
        <v>82</v>
      </c>
      <c r="AY25" s="202"/>
      <c r="AZ25" s="17">
        <f aca="true" t="shared" si="21" ref="AZ25:BF25">SUM(AZ7:AZ24)</f>
        <v>204</v>
      </c>
      <c r="BA25" s="17">
        <f t="shared" si="21"/>
        <v>1626</v>
      </c>
      <c r="BB25" s="17">
        <f t="shared" si="21"/>
        <v>1549</v>
      </c>
      <c r="BC25" s="17">
        <f t="shared" si="21"/>
        <v>24</v>
      </c>
      <c r="BD25" s="17">
        <f t="shared" si="21"/>
        <v>21</v>
      </c>
      <c r="BE25" s="17">
        <f t="shared" si="21"/>
        <v>1594</v>
      </c>
      <c r="BF25" s="17">
        <f t="shared" si="21"/>
        <v>236</v>
      </c>
      <c r="BG25" s="17">
        <f t="shared" si="8"/>
        <v>7126</v>
      </c>
      <c r="BH25" s="17">
        <f aca="true" t="shared" si="22" ref="BH25:BS25">SUM(BH7:BH24)</f>
        <v>155</v>
      </c>
      <c r="BI25" s="17">
        <f t="shared" si="22"/>
        <v>109</v>
      </c>
      <c r="BJ25" s="17">
        <f t="shared" si="22"/>
        <v>361</v>
      </c>
      <c r="BK25" s="17">
        <f t="shared" si="22"/>
        <v>117</v>
      </c>
      <c r="BL25" s="17">
        <f t="shared" si="22"/>
        <v>65</v>
      </c>
      <c r="BM25" s="17">
        <f t="shared" si="22"/>
        <v>157</v>
      </c>
      <c r="BN25" s="17">
        <f>SUM(BN7:BN24)</f>
        <v>126</v>
      </c>
      <c r="BO25" s="17">
        <f>SUM(BO7:BO24)</f>
        <v>464</v>
      </c>
      <c r="BP25" s="17">
        <f t="shared" si="22"/>
        <v>656</v>
      </c>
      <c r="BQ25" s="17">
        <f t="shared" si="22"/>
        <v>1500</v>
      </c>
      <c r="BR25" s="17">
        <f t="shared" si="22"/>
        <v>3416</v>
      </c>
      <c r="BS25" s="17">
        <f t="shared" si="22"/>
        <v>5935</v>
      </c>
      <c r="BT25" s="37">
        <f t="shared" si="9"/>
        <v>3.723337515683814</v>
      </c>
      <c r="BU25" s="17">
        <f>SUM(BU7:BU24)</f>
        <v>19</v>
      </c>
      <c r="BW25" s="201" t="s">
        <v>82</v>
      </c>
      <c r="BX25" s="202"/>
      <c r="BY25" s="17">
        <f>SUM(BY7:BY24)</f>
        <v>204</v>
      </c>
      <c r="BZ25" s="17">
        <f>SUM(BZ7:BZ24)</f>
        <v>1626</v>
      </c>
      <c r="CA25" s="17">
        <f>SUM(CA7:CA24)</f>
        <v>1549</v>
      </c>
      <c r="CB25" s="17">
        <f>SUM(CB7:CB24)</f>
        <v>24</v>
      </c>
      <c r="CC25" s="17">
        <f>SUM(CC7:CC24)</f>
        <v>21</v>
      </c>
      <c r="CD25" s="17">
        <f t="shared" si="11"/>
        <v>1594</v>
      </c>
      <c r="CE25" s="17">
        <f aca="true" t="shared" si="23" ref="CE25:CP25">SUM(CE7:CE24)</f>
        <v>15</v>
      </c>
      <c r="CF25" s="17">
        <f t="shared" si="23"/>
        <v>13</v>
      </c>
      <c r="CG25" s="17">
        <f t="shared" si="23"/>
        <v>8</v>
      </c>
      <c r="CH25" s="17">
        <f t="shared" si="23"/>
        <v>6</v>
      </c>
      <c r="CI25" s="17">
        <f t="shared" si="23"/>
        <v>5</v>
      </c>
      <c r="CJ25" s="17">
        <f t="shared" si="23"/>
        <v>30</v>
      </c>
      <c r="CK25" s="17">
        <f t="shared" si="23"/>
        <v>31</v>
      </c>
      <c r="CL25" s="17">
        <f t="shared" si="23"/>
        <v>114</v>
      </c>
      <c r="CM25" s="17">
        <f t="shared" si="23"/>
        <v>164</v>
      </c>
      <c r="CN25" s="17">
        <f t="shared" si="23"/>
        <v>367</v>
      </c>
      <c r="CO25" s="17">
        <f t="shared" si="23"/>
        <v>841</v>
      </c>
      <c r="CP25" s="17">
        <f t="shared" si="23"/>
        <v>19</v>
      </c>
    </row>
    <row r="26" spans="1:94" ht="24.75" customHeight="1">
      <c r="A26" s="13">
        <f t="shared" si="19"/>
        <v>19</v>
      </c>
      <c r="B26" s="11" t="s">
        <v>136</v>
      </c>
      <c r="C26" s="33">
        <f>(C14/Z16)*1000</f>
        <v>0</v>
      </c>
      <c r="D26" s="33">
        <f>(D14/Z16)*1000</f>
        <v>0.6273525721455457</v>
      </c>
      <c r="E26" s="33">
        <f>(E14/Z16)*1000</f>
        <v>0</v>
      </c>
      <c r="F26" s="33">
        <f>(F14/Z16)*1000</f>
        <v>0</v>
      </c>
      <c r="G26" s="33">
        <f>(G14/Z16)*1000</f>
        <v>5.018820577164366</v>
      </c>
      <c r="H26" s="33">
        <f>(H14/Z16)*1000</f>
        <v>2.509410288582183</v>
      </c>
      <c r="I26" s="33" t="e">
        <f>(I14/AB16)*1000</f>
        <v>#DIV/0!</v>
      </c>
      <c r="J26" s="33">
        <f>(J14/Z16)*1000</f>
        <v>0.6273525721455457</v>
      </c>
      <c r="K26" s="33">
        <f>(K14/Z16)*1000</f>
        <v>1.8820577164366374</v>
      </c>
      <c r="L26" s="33">
        <f>(L14/Z16)*1000</f>
        <v>0</v>
      </c>
      <c r="M26" s="33">
        <f>(M14/Z16)*1000</f>
        <v>0.6273525721455457</v>
      </c>
      <c r="N26" s="33">
        <f>(N14/Z16)*1000</f>
        <v>1.2547051442910915</v>
      </c>
      <c r="O26" s="33">
        <f>(O14/Z16)*1000</f>
        <v>0</v>
      </c>
      <c r="P26" s="33">
        <f>(P14/Z16)*1000</f>
        <v>0</v>
      </c>
      <c r="Q26" s="33">
        <f>(Q14/Z16)*1000</f>
        <v>0</v>
      </c>
      <c r="R26" s="33">
        <f>(R14/Z16)*1000</f>
        <v>0</v>
      </c>
      <c r="S26" s="33">
        <f>(S14/Z16)*1000</f>
        <v>0</v>
      </c>
      <c r="T26" s="33">
        <f>(T14/Z16)*1000</f>
        <v>0</v>
      </c>
      <c r="U26" s="33">
        <f>(U14/Z16)*1000</f>
        <v>0</v>
      </c>
      <c r="V26" s="33">
        <f>(V14/Z16)*1000</f>
        <v>0</v>
      </c>
      <c r="W26" s="33">
        <f>(W14/Z16)*1000</f>
        <v>0</v>
      </c>
      <c r="X26" s="33">
        <f>(X14/Z16)*1000</f>
        <v>0</v>
      </c>
      <c r="Y26" s="33">
        <f>(Y14/Z16)*1000</f>
        <v>0.6273525721455457</v>
      </c>
      <c r="Z26" s="33">
        <f>(Z14/Z16)*1000</f>
        <v>13.174404015056462</v>
      </c>
      <c r="AA26" s="33" t="e">
        <f>(AA14/AB16)*1000</f>
        <v>#DIV/0!</v>
      </c>
      <c r="AB26" s="33" t="e">
        <f>(AB14/AB16)*1000</f>
        <v>#DIV/0!</v>
      </c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20"/>
      <c r="AP26" s="20"/>
      <c r="AQ26" s="20"/>
      <c r="AR26" s="20"/>
      <c r="AS26" s="18"/>
      <c r="AT26" s="18"/>
      <c r="AU26"/>
      <c r="AX26" s="12">
        <f>AX24+1</f>
        <v>19</v>
      </c>
      <c r="AY26" s="49" t="s">
        <v>96</v>
      </c>
      <c r="AZ26" s="36">
        <v>4</v>
      </c>
      <c r="BA26" s="36">
        <v>66</v>
      </c>
      <c r="BB26" s="36">
        <v>55</v>
      </c>
      <c r="BC26" s="36"/>
      <c r="BD26" s="36"/>
      <c r="BE26" s="17">
        <f>SUM(BB26:BD26)</f>
        <v>55</v>
      </c>
      <c r="BF26" s="17">
        <f>((SUM(AZ26:BA26))-(SUM(BB26:BD26)))</f>
        <v>15</v>
      </c>
      <c r="BG26" s="17">
        <f t="shared" si="8"/>
        <v>88</v>
      </c>
      <c r="BH26" s="36"/>
      <c r="BI26" s="36"/>
      <c r="BJ26" s="36"/>
      <c r="BK26" s="36"/>
      <c r="BL26" s="36"/>
      <c r="BM26" s="36"/>
      <c r="BN26" s="48"/>
      <c r="BO26" s="48"/>
      <c r="BP26" s="48"/>
      <c r="BQ26" s="36"/>
      <c r="BR26" s="36">
        <v>88</v>
      </c>
      <c r="BS26" s="36">
        <v>92</v>
      </c>
      <c r="BT26" s="37">
        <f t="shared" si="9"/>
        <v>1.6727272727272726</v>
      </c>
      <c r="BU26" s="35"/>
      <c r="BW26" s="12">
        <f>BW24+1</f>
        <v>19</v>
      </c>
      <c r="BX26" s="49" t="s">
        <v>96</v>
      </c>
      <c r="BY26" s="36">
        <v>4</v>
      </c>
      <c r="BZ26" s="36">
        <v>66</v>
      </c>
      <c r="CA26" s="36">
        <v>55</v>
      </c>
      <c r="CB26" s="36"/>
      <c r="CC26" s="36"/>
      <c r="CD26" s="17">
        <f t="shared" si="11"/>
        <v>55</v>
      </c>
      <c r="CE26" s="36"/>
      <c r="CF26" s="36"/>
      <c r="CG26" s="36"/>
      <c r="CH26" s="36"/>
      <c r="CI26" s="36"/>
      <c r="CJ26" s="36"/>
      <c r="CK26" s="48"/>
      <c r="CL26" s="48"/>
      <c r="CM26" s="48">
        <v>2</v>
      </c>
      <c r="CN26" s="36">
        <v>2</v>
      </c>
      <c r="CO26" s="36">
        <v>51</v>
      </c>
      <c r="CP26" s="36"/>
    </row>
    <row r="27" spans="1:94" ht="24.75" customHeight="1">
      <c r="A27" s="13">
        <f t="shared" si="19"/>
        <v>20</v>
      </c>
      <c r="B27" s="30" t="s">
        <v>80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20"/>
      <c r="AP27" s="20"/>
      <c r="AQ27" s="20"/>
      <c r="AR27" s="20"/>
      <c r="AS27" s="18"/>
      <c r="AT27" s="18"/>
      <c r="AU27"/>
      <c r="AX27" s="43" t="s">
        <v>21</v>
      </c>
      <c r="AY27" s="43"/>
      <c r="AZ27" s="39">
        <f>C28</f>
        <v>30</v>
      </c>
      <c r="BA27" s="43" t="s">
        <v>20</v>
      </c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W27" s="43" t="s">
        <v>21</v>
      </c>
      <c r="BX27" s="43"/>
      <c r="BY27" s="39">
        <f>C28</f>
        <v>30</v>
      </c>
      <c r="BZ27" s="43" t="s">
        <v>20</v>
      </c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P27" s="25"/>
    </row>
    <row r="28" spans="1:47" ht="24.75" customHeight="1">
      <c r="A28" s="40" t="s">
        <v>21</v>
      </c>
      <c r="B28" s="40"/>
      <c r="C28" s="41">
        <v>30</v>
      </c>
      <c r="D28" s="40" t="s">
        <v>20</v>
      </c>
      <c r="E28" s="40"/>
      <c r="F28" s="40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20"/>
      <c r="AP28" s="20"/>
      <c r="AQ28" s="20"/>
      <c r="AR28" s="20"/>
      <c r="AS28" s="18"/>
      <c r="AT28" s="18"/>
      <c r="AU28"/>
    </row>
    <row r="29" spans="1:94" ht="30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  <c r="Q29"/>
      <c r="R29"/>
      <c r="S29"/>
      <c r="T29"/>
      <c r="U29" s="20" t="s">
        <v>154</v>
      </c>
      <c r="V29" s="20"/>
      <c r="W29" s="20"/>
      <c r="X29" s="20"/>
      <c r="Y29" s="20"/>
      <c r="Z29" s="20"/>
      <c r="AA29" s="20"/>
      <c r="AB29" s="20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20"/>
      <c r="AP29" s="20"/>
      <c r="AQ29" s="21"/>
      <c r="AR29" s="21"/>
      <c r="AS29" s="18"/>
      <c r="AT29" s="18"/>
      <c r="AU29"/>
      <c r="AX29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44" t="s">
        <v>140</v>
      </c>
      <c r="BP29" s="44"/>
      <c r="BQ29" s="44"/>
      <c r="BR29" s="44"/>
      <c r="BS29" s="44"/>
      <c r="BT29" s="44"/>
      <c r="BU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44" t="s">
        <v>152</v>
      </c>
      <c r="CM29" s="44"/>
      <c r="CN29" s="44"/>
      <c r="CO29" s="44"/>
      <c r="CP29" s="44"/>
    </row>
    <row r="30" spans="1:94" ht="16.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/>
      <c r="Q30"/>
      <c r="R30"/>
      <c r="S30"/>
      <c r="T30"/>
      <c r="U30" s="20" t="s">
        <v>89</v>
      </c>
      <c r="V30" s="20"/>
      <c r="W30" s="20"/>
      <c r="X30" s="20"/>
      <c r="Y30" s="20"/>
      <c r="Z30" s="20"/>
      <c r="AA30" s="20"/>
      <c r="AB30" s="20"/>
      <c r="AC30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20"/>
      <c r="AR30" s="20"/>
      <c r="AS30" s="21"/>
      <c r="AT30" s="21"/>
      <c r="AU30" s="18"/>
      <c r="AV30" s="18"/>
      <c r="AW30"/>
      <c r="AX30"/>
      <c r="AY30" s="69" t="s">
        <v>114</v>
      </c>
      <c r="AZ30" s="69"/>
      <c r="BA30" s="69"/>
      <c r="BB30" s="25"/>
      <c r="BC30" s="25"/>
      <c r="BD30" s="25"/>
      <c r="BE30" s="25"/>
      <c r="BF30" s="25"/>
      <c r="BG30" s="25"/>
      <c r="BQ30" s="57" t="s">
        <v>95</v>
      </c>
      <c r="BR30" s="57"/>
      <c r="BS30" s="57"/>
      <c r="BT30" s="58"/>
      <c r="BU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N30" s="25"/>
      <c r="CO30" s="57" t="s">
        <v>95</v>
      </c>
      <c r="CP30" s="57"/>
    </row>
    <row r="31" spans="1:94" ht="16.5" customHeight="1">
      <c r="A31" s="40"/>
      <c r="B31" s="42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9"/>
      <c r="Q31"/>
      <c r="R31"/>
      <c r="S31"/>
      <c r="T31"/>
      <c r="U31" s="20"/>
      <c r="V31" s="20"/>
      <c r="W31" s="20"/>
      <c r="X31" s="20"/>
      <c r="Y31" s="20"/>
      <c r="Z31" s="20"/>
      <c r="AA31" s="20"/>
      <c r="AB31" s="20"/>
      <c r="AC31"/>
      <c r="AD31" s="18"/>
      <c r="AE31" s="18"/>
      <c r="AF31" s="18"/>
      <c r="AG31" s="18"/>
      <c r="AH31" s="18"/>
      <c r="AI31" s="18"/>
      <c r="AJ31" s="18"/>
      <c r="AK31" s="18"/>
      <c r="AL31" s="18"/>
      <c r="AM31"/>
      <c r="AN31"/>
      <c r="AO31"/>
      <c r="AP31"/>
      <c r="AQ31" s="76" t="s">
        <v>90</v>
      </c>
      <c r="AR31" s="76"/>
      <c r="AS31" s="76"/>
      <c r="AT31" s="2"/>
      <c r="AU31" s="18"/>
      <c r="AV31" s="18"/>
      <c r="AW31"/>
      <c r="AX31"/>
      <c r="AY31"/>
      <c r="AZ31"/>
      <c r="BA31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45"/>
      <c r="BR31" s="44"/>
      <c r="BS31" s="44"/>
      <c r="BT31" s="44"/>
      <c r="BU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O31" s="45"/>
      <c r="CP31" s="44"/>
    </row>
    <row r="32" spans="1:94" ht="15.75" customHeight="1">
      <c r="A32" s="18"/>
      <c r="B32" s="43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/>
      <c r="Q32"/>
      <c r="R32"/>
      <c r="S32"/>
      <c r="T32"/>
      <c r="U32" s="20"/>
      <c r="V32" s="20"/>
      <c r="W32" s="20"/>
      <c r="X32" s="20"/>
      <c r="Y32" s="20"/>
      <c r="Z32" s="20"/>
      <c r="AA32" s="20"/>
      <c r="AB32" s="20"/>
      <c r="AC32"/>
      <c r="AD32" s="18"/>
      <c r="AE32" s="22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75" t="s">
        <v>91</v>
      </c>
      <c r="AR32" s="75"/>
      <c r="AS32" s="75"/>
      <c r="AT32" s="2"/>
      <c r="AU32" s="18"/>
      <c r="AV32" s="18"/>
      <c r="AW32"/>
      <c r="AX32"/>
      <c r="AY32"/>
      <c r="AZ32"/>
      <c r="BA32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45"/>
      <c r="BR32" s="44"/>
      <c r="BS32" s="44"/>
      <c r="BT32" s="44"/>
      <c r="BU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45"/>
      <c r="CP32" s="44"/>
    </row>
    <row r="33" spans="1:94" ht="15">
      <c r="A33"/>
      <c r="B33" s="51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/>
      <c r="R33"/>
      <c r="S33"/>
      <c r="T33"/>
      <c r="U33" s="20"/>
      <c r="V33" s="20"/>
      <c r="W33" s="20"/>
      <c r="X33" s="20"/>
      <c r="Y33" s="20"/>
      <c r="Z33" s="20"/>
      <c r="AA33" s="20"/>
      <c r="AB33" s="20"/>
      <c r="AC33"/>
      <c r="AW33"/>
      <c r="AX33"/>
      <c r="AY33"/>
      <c r="AZ33"/>
      <c r="BA33"/>
      <c r="BB33" s="25"/>
      <c r="BC33" s="25"/>
      <c r="BD33" s="25"/>
      <c r="BE33" s="25"/>
      <c r="BF33" s="25"/>
      <c r="BG33" s="25"/>
      <c r="BQ33" s="56" t="s">
        <v>90</v>
      </c>
      <c r="BR33" s="56"/>
      <c r="BS33" s="56"/>
      <c r="BT33" s="56"/>
      <c r="BU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O33" s="56" t="s">
        <v>90</v>
      </c>
      <c r="CP33" s="56"/>
    </row>
    <row r="34" spans="1:94" ht="15" customHeight="1">
      <c r="A34" s="18"/>
      <c r="B34" s="51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/>
      <c r="R34"/>
      <c r="S34"/>
      <c r="T34"/>
      <c r="U34" s="173" t="s">
        <v>90</v>
      </c>
      <c r="V34" s="173"/>
      <c r="W34" s="173"/>
      <c r="X34" s="173"/>
      <c r="Y34" s="173"/>
      <c r="Z34" s="173"/>
      <c r="AA34" s="173"/>
      <c r="AB34" s="173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 s="70" t="s">
        <v>115</v>
      </c>
      <c r="AZ34" s="70"/>
      <c r="BA34" s="70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57" t="s">
        <v>91</v>
      </c>
      <c r="BR34" s="57"/>
      <c r="BS34" s="57"/>
      <c r="BT34" s="57"/>
      <c r="BU34" s="25"/>
      <c r="BX34" s="40"/>
      <c r="BY34" s="42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O34" s="57" t="s">
        <v>91</v>
      </c>
      <c r="CP34" s="57"/>
    </row>
    <row r="35" spans="1:53" ht="15" customHeight="1">
      <c r="A35"/>
      <c r="B35" s="51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23"/>
      <c r="Q35"/>
      <c r="R35"/>
      <c r="S35"/>
      <c r="T35"/>
      <c r="U35" s="174" t="s">
        <v>91</v>
      </c>
      <c r="V35" s="174"/>
      <c r="W35" s="174"/>
      <c r="X35" s="174"/>
      <c r="Y35" s="174"/>
      <c r="Z35" s="174"/>
      <c r="AA35" s="174"/>
      <c r="AB35" s="174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 s="69" t="s">
        <v>116</v>
      </c>
      <c r="AZ35" s="69"/>
      <c r="BA35" s="69"/>
    </row>
    <row r="36" spans="29:66" ht="15" customHeight="1"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BD36" s="69" t="s">
        <v>117</v>
      </c>
      <c r="BE36" s="69"/>
      <c r="BF36" s="69"/>
      <c r="BG36" s="69"/>
      <c r="BH36" s="69"/>
      <c r="BI36" s="69"/>
      <c r="BJ36" s="69"/>
      <c r="BK36" s="69"/>
      <c r="BL36" s="69"/>
      <c r="BM36" s="69"/>
      <c r="BN36" s="69"/>
    </row>
    <row r="37" spans="29:66" ht="15" customHeight="1"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BD37"/>
      <c r="BE37"/>
      <c r="BF37"/>
      <c r="BG37"/>
      <c r="BH37"/>
      <c r="BI37"/>
      <c r="BJ37"/>
      <c r="BK37"/>
      <c r="BL37"/>
      <c r="BM37"/>
      <c r="BN37"/>
    </row>
    <row r="38" spans="1:66" ht="15" customHeight="1">
      <c r="A38" s="6"/>
      <c r="B38"/>
      <c r="C38" s="51"/>
      <c r="D38" s="51"/>
      <c r="E38" s="51"/>
      <c r="F38" s="51"/>
      <c r="G38" s="4"/>
      <c r="H38" s="4"/>
      <c r="I38" s="4"/>
      <c r="J38" s="4"/>
      <c r="K38" s="4"/>
      <c r="L38" s="4"/>
      <c r="M38" s="4"/>
      <c r="N38" s="4"/>
      <c r="O38" s="4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4"/>
      <c r="AB38" s="4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BD38"/>
      <c r="BE38"/>
      <c r="BF38"/>
      <c r="BG38"/>
      <c r="BH38"/>
      <c r="BI38"/>
      <c r="BJ38"/>
      <c r="BK38"/>
      <c r="BL38"/>
      <c r="BM38"/>
      <c r="BN38"/>
    </row>
    <row r="39" spans="1:66" ht="1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BD39"/>
      <c r="BE39"/>
      <c r="BF39"/>
      <c r="BG39"/>
      <c r="BH39"/>
      <c r="BI39"/>
      <c r="BJ39"/>
      <c r="BK39"/>
      <c r="BL39"/>
      <c r="BM39"/>
      <c r="BN39"/>
    </row>
    <row r="40" spans="1:66" ht="15" customHeight="1">
      <c r="A40" s="26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174"/>
      <c r="U40" s="174"/>
      <c r="V40" s="174"/>
      <c r="W40" s="174"/>
      <c r="X40" s="174"/>
      <c r="Y40" s="20"/>
      <c r="Z40" s="25"/>
      <c r="BD40"/>
      <c r="BE40"/>
      <c r="BF40"/>
      <c r="BG40"/>
      <c r="BH40"/>
      <c r="BI40"/>
      <c r="BJ40"/>
      <c r="BK40"/>
      <c r="BL40"/>
      <c r="BM40"/>
      <c r="BN40"/>
    </row>
    <row r="41" spans="20:66" ht="15" customHeight="1">
      <c r="T41" s="174"/>
      <c r="U41" s="174"/>
      <c r="V41" s="174"/>
      <c r="W41" s="174"/>
      <c r="X41" s="174"/>
      <c r="Y41" s="20"/>
      <c r="BD41" s="70" t="s">
        <v>118</v>
      </c>
      <c r="BE41" s="70"/>
      <c r="BF41" s="70"/>
      <c r="BG41" s="70"/>
      <c r="BH41" s="70"/>
      <c r="BI41" s="70"/>
      <c r="BJ41" s="70"/>
      <c r="BK41" s="70"/>
      <c r="BL41" s="70"/>
      <c r="BM41" s="70"/>
      <c r="BN41" s="70"/>
    </row>
    <row r="42" spans="20:66" ht="15">
      <c r="T42" s="20"/>
      <c r="U42" s="20"/>
      <c r="V42" s="20"/>
      <c r="W42" s="20"/>
      <c r="X42" s="20"/>
      <c r="BD42" s="69" t="s">
        <v>119</v>
      </c>
      <c r="BE42" s="69"/>
      <c r="BF42" s="69"/>
      <c r="BG42" s="69"/>
      <c r="BH42" s="69"/>
      <c r="BI42" s="69"/>
      <c r="BJ42" s="69"/>
      <c r="BK42" s="69"/>
      <c r="BL42" s="69"/>
      <c r="BM42" s="69"/>
      <c r="BN42" s="69"/>
    </row>
    <row r="43" spans="20:24" ht="15">
      <c r="T43" s="20"/>
      <c r="U43" s="20"/>
      <c r="V43" s="21"/>
      <c r="W43" s="21"/>
      <c r="X43" s="21"/>
    </row>
    <row r="44" spans="20:24" ht="15">
      <c r="T44" s="20"/>
      <c r="U44" s="20"/>
      <c r="V44" s="21"/>
      <c r="W44" s="21"/>
      <c r="X44" s="21"/>
    </row>
  </sheetData>
  <sheetProtection/>
  <mergeCells count="71">
    <mergeCell ref="AO23:AS23"/>
    <mergeCell ref="H4:H5"/>
    <mergeCell ref="I4:I5"/>
    <mergeCell ref="R4:R5"/>
    <mergeCell ref="AS4:AS5"/>
    <mergeCell ref="AE4:AE5"/>
    <mergeCell ref="AA4:AA5"/>
    <mergeCell ref="AD4:AD5"/>
    <mergeCell ref="AQ4:AQ5"/>
    <mergeCell ref="AY4:AY6"/>
    <mergeCell ref="U4:U5"/>
    <mergeCell ref="AB4:AB5"/>
    <mergeCell ref="BG4:BG6"/>
    <mergeCell ref="AF4:AF5"/>
    <mergeCell ref="AG4:AH4"/>
    <mergeCell ref="AR4:AR5"/>
    <mergeCell ref="AX4:AX6"/>
    <mergeCell ref="AU4:AU5"/>
    <mergeCell ref="AP4:AP5"/>
    <mergeCell ref="T41:X41"/>
    <mergeCell ref="BF4:BF6"/>
    <mergeCell ref="U34:AB34"/>
    <mergeCell ref="U35:AB35"/>
    <mergeCell ref="AD18:AE18"/>
    <mergeCell ref="AO22:AS22"/>
    <mergeCell ref="AZ4:BA5"/>
    <mergeCell ref="BB4:BE5"/>
    <mergeCell ref="AN4:AN5"/>
    <mergeCell ref="AX25:AY25"/>
    <mergeCell ref="T40:X40"/>
    <mergeCell ref="T4:T5"/>
    <mergeCell ref="J4:J5"/>
    <mergeCell ref="K4:K5"/>
    <mergeCell ref="L4:L5"/>
    <mergeCell ref="M4:M5"/>
    <mergeCell ref="N4:N5"/>
    <mergeCell ref="A3:AB3"/>
    <mergeCell ref="AD3:AV3"/>
    <mergeCell ref="A4:A5"/>
    <mergeCell ref="B4:B5"/>
    <mergeCell ref="C4:C5"/>
    <mergeCell ref="Q4:Q5"/>
    <mergeCell ref="Z4:Z5"/>
    <mergeCell ref="AO4:AO5"/>
    <mergeCell ref="AV4:AV5"/>
    <mergeCell ref="AT4:AT5"/>
    <mergeCell ref="A1:AB1"/>
    <mergeCell ref="AD1:AV1"/>
    <mergeCell ref="D4:D5"/>
    <mergeCell ref="E4:E5"/>
    <mergeCell ref="F4:F5"/>
    <mergeCell ref="AI4:AL4"/>
    <mergeCell ref="AM4:AM5"/>
    <mergeCell ref="A2:AB2"/>
    <mergeCell ref="AD2:AV2"/>
    <mergeCell ref="G4:G5"/>
    <mergeCell ref="AX1:BU1"/>
    <mergeCell ref="BW1:CP1"/>
    <mergeCell ref="AX2:BU2"/>
    <mergeCell ref="BW2:CP2"/>
    <mergeCell ref="AX3:BU3"/>
    <mergeCell ref="BW3:CP3"/>
    <mergeCell ref="CP4:CP6"/>
    <mergeCell ref="CE4:CO5"/>
    <mergeCell ref="BH4:BT5"/>
    <mergeCell ref="BW25:BX25"/>
    <mergeCell ref="BU4:BU6"/>
    <mergeCell ref="BW4:BW6"/>
    <mergeCell ref="BX4:BX6"/>
    <mergeCell ref="BY4:BZ5"/>
    <mergeCell ref="CA4:CD5"/>
  </mergeCells>
  <printOptions/>
  <pageMargins left="0.1968503937007874" right="0.1968503937007874" top="0.3937007874015748" bottom="0.1968503937007874" header="0" footer="0"/>
  <pageSetup orientation="landscape" paperSize="5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P42"/>
  <sheetViews>
    <sheetView showZeros="0" zoomScale="75" zoomScaleNormal="75" zoomScalePageLayoutView="0" workbookViewId="0" topLeftCell="BE2">
      <selection activeCell="CP26" sqref="CP26"/>
    </sheetView>
  </sheetViews>
  <sheetFormatPr defaultColWidth="9.140625" defaultRowHeight="12.75"/>
  <cols>
    <col min="1" max="1" width="5.421875" style="1" customWidth="1"/>
    <col min="2" max="2" width="20.7109375" style="1" customWidth="1"/>
    <col min="3" max="11" width="8.7109375" style="1" customWidth="1"/>
    <col min="12" max="12" width="10.8515625" style="1" customWidth="1"/>
    <col min="13" max="13" width="10.7109375" style="1" customWidth="1"/>
    <col min="14" max="14" width="11.8515625" style="1" customWidth="1"/>
    <col min="15" max="15" width="11.28125" style="1" customWidth="1"/>
    <col min="16" max="16" width="11.00390625" style="1" customWidth="1"/>
    <col min="17" max="20" width="8.7109375" style="1" customWidth="1"/>
    <col min="21" max="21" width="9.7109375" style="1" customWidth="1"/>
    <col min="22" max="22" width="10.00390625" style="1" customWidth="1"/>
    <col min="23" max="23" width="9.00390625" style="1" customWidth="1"/>
    <col min="24" max="25" width="8.7109375" style="1" customWidth="1"/>
    <col min="26" max="26" width="9.140625" style="1" customWidth="1"/>
    <col min="27" max="27" width="10.8515625" style="1" customWidth="1"/>
    <col min="28" max="28" width="9.8515625" style="1" customWidth="1"/>
    <col min="29" max="30" width="9.140625" style="1" customWidth="1"/>
    <col min="31" max="31" width="16.7109375" style="1" customWidth="1"/>
    <col min="32" max="39" width="9.140625" style="1" customWidth="1"/>
    <col min="40" max="40" width="14.140625" style="1" customWidth="1"/>
    <col min="41" max="42" width="9.140625" style="1" customWidth="1"/>
    <col min="43" max="43" width="12.00390625" style="1" customWidth="1"/>
    <col min="44" max="50" width="9.140625" style="1" customWidth="1"/>
    <col min="51" max="51" width="23.8515625" style="1" customWidth="1"/>
    <col min="52" max="58" width="9.140625" style="1" customWidth="1"/>
    <col min="59" max="59" width="13.8515625" style="1" customWidth="1"/>
    <col min="60" max="70" width="9.140625" style="1" customWidth="1"/>
    <col min="71" max="71" width="8.140625" style="1" customWidth="1"/>
    <col min="72" max="75" width="9.140625" style="1" customWidth="1"/>
    <col min="76" max="76" width="23.7109375" style="1" customWidth="1"/>
    <col min="77" max="16384" width="9.140625" style="1" customWidth="1"/>
  </cols>
  <sheetData>
    <row r="1" spans="1:94" ht="18">
      <c r="A1" s="186" t="s">
        <v>92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89"/>
      <c r="AD1" s="186" t="s">
        <v>143</v>
      </c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89"/>
      <c r="AX1" s="186" t="s">
        <v>145</v>
      </c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90"/>
      <c r="BW1" s="186" t="s">
        <v>147</v>
      </c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</row>
    <row r="2" spans="1:94" ht="18">
      <c r="A2" s="186" t="s">
        <v>144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89"/>
      <c r="AD2" s="186" t="s">
        <v>144</v>
      </c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89"/>
      <c r="AX2" s="186" t="s">
        <v>146</v>
      </c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90"/>
      <c r="BW2" s="186" t="s">
        <v>146</v>
      </c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  <c r="CP2" s="186"/>
    </row>
    <row r="3" spans="1:94" ht="13.5" customHeight="1">
      <c r="A3" s="207" t="s">
        <v>202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89"/>
      <c r="AD3" s="187" t="str">
        <f>A3</f>
        <v>BULAN / TRIWULAN / TAHUN :           TRIWULAN III          2022</v>
      </c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89"/>
      <c r="AX3" s="187" t="str">
        <f>A3</f>
        <v>BULAN / TRIWULAN / TAHUN :           TRIWULAN III          2022</v>
      </c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91"/>
      <c r="BW3" s="187" t="str">
        <f>A3</f>
        <v>BULAN / TRIWULAN / TAHUN :           TRIWULAN III          2022</v>
      </c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7"/>
    </row>
    <row r="4" spans="1:94" ht="19.5" customHeight="1">
      <c r="A4" s="193" t="s">
        <v>1</v>
      </c>
      <c r="B4" s="193" t="s">
        <v>2</v>
      </c>
      <c r="C4" s="193" t="s">
        <v>3</v>
      </c>
      <c r="D4" s="193" t="s">
        <v>65</v>
      </c>
      <c r="E4" s="193" t="s">
        <v>109</v>
      </c>
      <c r="F4" s="193" t="s">
        <v>5</v>
      </c>
      <c r="G4" s="193" t="s">
        <v>194</v>
      </c>
      <c r="H4" s="193" t="s">
        <v>193</v>
      </c>
      <c r="I4" s="195" t="s">
        <v>169</v>
      </c>
      <c r="J4" s="193" t="s">
        <v>157</v>
      </c>
      <c r="K4" s="193" t="s">
        <v>139</v>
      </c>
      <c r="L4" s="193" t="s">
        <v>195</v>
      </c>
      <c r="M4" s="193" t="s">
        <v>181</v>
      </c>
      <c r="N4" s="195" t="s">
        <v>86</v>
      </c>
      <c r="O4" s="77" t="s">
        <v>86</v>
      </c>
      <c r="P4" s="73" t="s">
        <v>100</v>
      </c>
      <c r="Q4" s="193" t="s">
        <v>101</v>
      </c>
      <c r="R4" s="193" t="s">
        <v>102</v>
      </c>
      <c r="S4" s="77" t="s">
        <v>102</v>
      </c>
      <c r="T4" s="195" t="s">
        <v>104</v>
      </c>
      <c r="U4" s="195" t="s">
        <v>105</v>
      </c>
      <c r="V4" s="77" t="s">
        <v>106</v>
      </c>
      <c r="W4" s="125" t="s">
        <v>170</v>
      </c>
      <c r="X4" s="195" t="s">
        <v>176</v>
      </c>
      <c r="Y4" s="73" t="s">
        <v>4</v>
      </c>
      <c r="Z4" s="195" t="s">
        <v>8</v>
      </c>
      <c r="AA4" s="198" t="s">
        <v>88</v>
      </c>
      <c r="AB4" s="204" t="s">
        <v>71</v>
      </c>
      <c r="AC4" s="2"/>
      <c r="AD4" s="189" t="s">
        <v>1</v>
      </c>
      <c r="AE4" s="189" t="s">
        <v>47</v>
      </c>
      <c r="AF4" s="189" t="s">
        <v>48</v>
      </c>
      <c r="AG4" s="205" t="s">
        <v>49</v>
      </c>
      <c r="AH4" s="184"/>
      <c r="AI4" s="205" t="s">
        <v>28</v>
      </c>
      <c r="AJ4" s="206"/>
      <c r="AK4" s="206"/>
      <c r="AL4" s="184"/>
      <c r="AM4" s="175" t="s">
        <v>50</v>
      </c>
      <c r="AN4" s="181" t="s">
        <v>76</v>
      </c>
      <c r="AO4" s="181" t="s">
        <v>51</v>
      </c>
      <c r="AP4" s="175" t="s">
        <v>52</v>
      </c>
      <c r="AQ4" s="181" t="s">
        <v>77</v>
      </c>
      <c r="AR4" s="181" t="s">
        <v>78</v>
      </c>
      <c r="AS4" s="181" t="s">
        <v>79</v>
      </c>
      <c r="AT4" s="181" t="s">
        <v>53</v>
      </c>
      <c r="AU4" s="181" t="s">
        <v>97</v>
      </c>
      <c r="AV4" s="181" t="s">
        <v>98</v>
      </c>
      <c r="AW4" s="2"/>
      <c r="AX4" s="189" t="s">
        <v>1</v>
      </c>
      <c r="AY4" s="189" t="s">
        <v>22</v>
      </c>
      <c r="AZ4" s="175" t="s">
        <v>23</v>
      </c>
      <c r="BA4" s="176"/>
      <c r="BB4" s="175" t="s">
        <v>28</v>
      </c>
      <c r="BC4" s="179"/>
      <c r="BD4" s="179"/>
      <c r="BE4" s="176"/>
      <c r="BF4" s="181" t="s">
        <v>24</v>
      </c>
      <c r="BG4" s="181" t="s">
        <v>72</v>
      </c>
      <c r="BH4" s="175" t="s">
        <v>25</v>
      </c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6"/>
      <c r="BU4" s="181" t="s">
        <v>71</v>
      </c>
      <c r="BV4" s="62"/>
      <c r="BW4" s="189" t="s">
        <v>1</v>
      </c>
      <c r="BX4" s="189" t="s">
        <v>22</v>
      </c>
      <c r="BY4" s="175" t="s">
        <v>23</v>
      </c>
      <c r="BZ4" s="176"/>
      <c r="CA4" s="175" t="s">
        <v>148</v>
      </c>
      <c r="CB4" s="179"/>
      <c r="CC4" s="179"/>
      <c r="CD4" s="176"/>
      <c r="CE4" s="175" t="s">
        <v>149</v>
      </c>
      <c r="CF4" s="179"/>
      <c r="CG4" s="179"/>
      <c r="CH4" s="179"/>
      <c r="CI4" s="179"/>
      <c r="CJ4" s="179"/>
      <c r="CK4" s="179"/>
      <c r="CL4" s="179"/>
      <c r="CM4" s="179"/>
      <c r="CN4" s="179"/>
      <c r="CO4" s="176"/>
      <c r="CP4" s="181" t="s">
        <v>71</v>
      </c>
    </row>
    <row r="5" spans="1:94" ht="19.5" customHeight="1">
      <c r="A5" s="194"/>
      <c r="B5" s="194"/>
      <c r="C5" s="194"/>
      <c r="D5" s="194"/>
      <c r="E5" s="194"/>
      <c r="F5" s="194"/>
      <c r="G5" s="194"/>
      <c r="H5" s="194"/>
      <c r="I5" s="196"/>
      <c r="J5" s="194"/>
      <c r="K5" s="194"/>
      <c r="L5" s="194"/>
      <c r="M5" s="194"/>
      <c r="N5" s="196"/>
      <c r="O5" s="78" t="s">
        <v>166</v>
      </c>
      <c r="P5" s="74" t="s">
        <v>94</v>
      </c>
      <c r="Q5" s="194"/>
      <c r="R5" s="194"/>
      <c r="S5" s="74" t="s">
        <v>182</v>
      </c>
      <c r="T5" s="196"/>
      <c r="U5" s="196"/>
      <c r="V5" s="78" t="s">
        <v>175</v>
      </c>
      <c r="W5" s="126" t="s">
        <v>171</v>
      </c>
      <c r="X5" s="196"/>
      <c r="Y5" s="74" t="s">
        <v>156</v>
      </c>
      <c r="Z5" s="196"/>
      <c r="AA5" s="199"/>
      <c r="AB5" s="204"/>
      <c r="AC5" s="2"/>
      <c r="AD5" s="189"/>
      <c r="AE5" s="189"/>
      <c r="AF5" s="189"/>
      <c r="AG5" s="7" t="s">
        <v>26</v>
      </c>
      <c r="AH5" s="7" t="s">
        <v>27</v>
      </c>
      <c r="AI5" s="7" t="s">
        <v>68</v>
      </c>
      <c r="AJ5" s="104" t="s">
        <v>59</v>
      </c>
      <c r="AK5" s="104" t="s">
        <v>172</v>
      </c>
      <c r="AL5" s="105" t="s">
        <v>69</v>
      </c>
      <c r="AM5" s="177"/>
      <c r="AN5" s="183"/>
      <c r="AO5" s="183"/>
      <c r="AP5" s="177"/>
      <c r="AQ5" s="183"/>
      <c r="AR5" s="183"/>
      <c r="AS5" s="183"/>
      <c r="AT5" s="183"/>
      <c r="AU5" s="183"/>
      <c r="AV5" s="183"/>
      <c r="AW5" s="2"/>
      <c r="AX5" s="189"/>
      <c r="AY5" s="189"/>
      <c r="AZ5" s="177"/>
      <c r="BA5" s="178"/>
      <c r="BB5" s="190"/>
      <c r="BC5" s="191"/>
      <c r="BD5" s="191"/>
      <c r="BE5" s="192"/>
      <c r="BF5" s="182"/>
      <c r="BG5" s="182"/>
      <c r="BH5" s="177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78"/>
      <c r="BU5" s="182"/>
      <c r="BW5" s="189"/>
      <c r="BX5" s="189"/>
      <c r="BY5" s="177"/>
      <c r="BZ5" s="178"/>
      <c r="CA5" s="177"/>
      <c r="CB5" s="180"/>
      <c r="CC5" s="180"/>
      <c r="CD5" s="178"/>
      <c r="CE5" s="177"/>
      <c r="CF5" s="180"/>
      <c r="CG5" s="180"/>
      <c r="CH5" s="180"/>
      <c r="CI5" s="180"/>
      <c r="CJ5" s="180"/>
      <c r="CK5" s="180"/>
      <c r="CL5" s="180"/>
      <c r="CM5" s="180"/>
      <c r="CN5" s="180"/>
      <c r="CO5" s="178"/>
      <c r="CP5" s="182"/>
    </row>
    <row r="6" spans="1:94" ht="16.5" customHeight="1">
      <c r="A6" s="13" t="s">
        <v>9</v>
      </c>
      <c r="B6" s="30" t="s">
        <v>13</v>
      </c>
      <c r="C6" s="55">
        <v>28</v>
      </c>
      <c r="D6" s="55">
        <v>15</v>
      </c>
      <c r="E6" s="55">
        <v>25</v>
      </c>
      <c r="F6" s="55">
        <v>24</v>
      </c>
      <c r="G6" s="55">
        <v>12</v>
      </c>
      <c r="H6" s="55">
        <v>11</v>
      </c>
      <c r="I6" s="55">
        <v>10</v>
      </c>
      <c r="J6" s="55">
        <v>5</v>
      </c>
      <c r="K6" s="55">
        <v>6</v>
      </c>
      <c r="L6" s="55">
        <v>36</v>
      </c>
      <c r="M6" s="55">
        <v>30</v>
      </c>
      <c r="N6" s="55">
        <v>24</v>
      </c>
      <c r="O6" s="55">
        <v>6</v>
      </c>
      <c r="P6" s="55">
        <v>16</v>
      </c>
      <c r="Q6" s="55">
        <v>26</v>
      </c>
      <c r="R6" s="142"/>
      <c r="S6" s="55">
        <v>18</v>
      </c>
      <c r="T6" s="55">
        <v>21</v>
      </c>
      <c r="U6" s="55">
        <v>10</v>
      </c>
      <c r="V6" s="55">
        <v>14</v>
      </c>
      <c r="W6" s="55"/>
      <c r="X6" s="55">
        <v>6</v>
      </c>
      <c r="Y6" s="101">
        <v>14</v>
      </c>
      <c r="Z6" s="95">
        <f aca="true" t="shared" si="0" ref="Z6:Z19">SUM(C6:Y6)</f>
        <v>357</v>
      </c>
      <c r="AA6" s="55"/>
      <c r="AB6" s="101">
        <v>4</v>
      </c>
      <c r="AC6"/>
      <c r="AD6" s="12">
        <v>1</v>
      </c>
      <c r="AE6" s="8" t="s">
        <v>176</v>
      </c>
      <c r="AF6" s="12">
        <v>6</v>
      </c>
      <c r="AG6" s="12">
        <v>4</v>
      </c>
      <c r="AH6" s="12">
        <v>110</v>
      </c>
      <c r="AI6" s="55">
        <v>106</v>
      </c>
      <c r="AJ6" s="12"/>
      <c r="AK6" s="12"/>
      <c r="AL6" s="79">
        <f aca="true" t="shared" si="1" ref="AL6:AL16">SUM(AI6:AK6)</f>
        <v>106</v>
      </c>
      <c r="AM6" s="80">
        <f>((SUM(AG6:AH6))-(SUM(AI6:AK6)))</f>
        <v>8</v>
      </c>
      <c r="AN6" s="81">
        <v>397</v>
      </c>
      <c r="AO6" s="81">
        <v>225</v>
      </c>
      <c r="AP6" s="82">
        <f aca="true" t="shared" si="2" ref="AP6:AP16">AO6/AL6</f>
        <v>2.1226415094339623</v>
      </c>
      <c r="AQ6" s="83">
        <f>AN6/AF21</f>
        <v>4.315217391304348</v>
      </c>
      <c r="AR6" s="83">
        <f>(AN6/(AF6*AF21))*100</f>
        <v>71.92028985507247</v>
      </c>
      <c r="AS6" s="83">
        <f aca="true" t="shared" si="3" ref="AS6:AS16">AL6/AF6</f>
        <v>17.666666666666668</v>
      </c>
      <c r="AT6" s="83">
        <f>((AF6*AF21)-AN6)/AL6</f>
        <v>1.4622641509433962</v>
      </c>
      <c r="AU6" s="83">
        <f>((AJ6+AK6)/AL18)*1000</f>
        <v>0</v>
      </c>
      <c r="AV6" s="83">
        <f>(AK6/AL18)*1000</f>
        <v>0</v>
      </c>
      <c r="AW6"/>
      <c r="AX6" s="189"/>
      <c r="AY6" s="189"/>
      <c r="AZ6" s="7" t="s">
        <v>26</v>
      </c>
      <c r="BA6" s="7" t="s">
        <v>27</v>
      </c>
      <c r="BB6" s="7" t="s">
        <v>68</v>
      </c>
      <c r="BC6" s="7" t="s">
        <v>75</v>
      </c>
      <c r="BD6" s="10" t="s">
        <v>74</v>
      </c>
      <c r="BE6" s="27" t="s">
        <v>73</v>
      </c>
      <c r="BF6" s="183"/>
      <c r="BG6" s="183"/>
      <c r="BH6" s="92" t="s">
        <v>194</v>
      </c>
      <c r="BI6" s="92" t="s">
        <v>193</v>
      </c>
      <c r="BJ6" s="92" t="s">
        <v>169</v>
      </c>
      <c r="BK6" s="92" t="s">
        <v>157</v>
      </c>
      <c r="BL6" s="92" t="s">
        <v>139</v>
      </c>
      <c r="BM6" s="92" t="s">
        <v>177</v>
      </c>
      <c r="BN6" s="93" t="s">
        <v>176</v>
      </c>
      <c r="BO6" s="100" t="s">
        <v>161</v>
      </c>
      <c r="BP6" s="93" t="s">
        <v>30</v>
      </c>
      <c r="BQ6" s="92" t="s">
        <v>31</v>
      </c>
      <c r="BR6" s="92" t="s">
        <v>32</v>
      </c>
      <c r="BS6" s="92" t="s">
        <v>33</v>
      </c>
      <c r="BT6" s="7" t="s">
        <v>34</v>
      </c>
      <c r="BU6" s="183"/>
      <c r="BW6" s="189"/>
      <c r="BX6" s="189"/>
      <c r="BY6" s="7" t="s">
        <v>26</v>
      </c>
      <c r="BZ6" s="7" t="s">
        <v>27</v>
      </c>
      <c r="CA6" s="7" t="s">
        <v>68</v>
      </c>
      <c r="CB6" s="7" t="s">
        <v>75</v>
      </c>
      <c r="CC6" s="10" t="s">
        <v>74</v>
      </c>
      <c r="CD6" s="27" t="s">
        <v>73</v>
      </c>
      <c r="CE6" s="92" t="s">
        <v>194</v>
      </c>
      <c r="CF6" s="92" t="s">
        <v>193</v>
      </c>
      <c r="CG6" s="92" t="s">
        <v>169</v>
      </c>
      <c r="CH6" s="92" t="s">
        <v>157</v>
      </c>
      <c r="CI6" s="92" t="s">
        <v>139</v>
      </c>
      <c r="CJ6" s="92" t="s">
        <v>177</v>
      </c>
      <c r="CK6" s="93" t="s">
        <v>176</v>
      </c>
      <c r="CL6" s="100" t="s">
        <v>161</v>
      </c>
      <c r="CM6" s="93" t="s">
        <v>30</v>
      </c>
      <c r="CN6" s="92" t="s">
        <v>31</v>
      </c>
      <c r="CO6" s="92" t="s">
        <v>32</v>
      </c>
      <c r="CP6" s="183"/>
    </row>
    <row r="7" spans="1:94" ht="24.75" customHeight="1">
      <c r="A7" s="13" t="s">
        <v>10</v>
      </c>
      <c r="B7" s="30" t="s">
        <v>60</v>
      </c>
      <c r="C7" s="13"/>
      <c r="D7" s="13"/>
      <c r="E7" s="121"/>
      <c r="F7" s="13"/>
      <c r="G7" s="13"/>
      <c r="H7" s="13"/>
      <c r="I7" s="103"/>
      <c r="J7" s="10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03"/>
      <c r="Z7" s="95">
        <f t="shared" si="0"/>
        <v>0</v>
      </c>
      <c r="AA7" s="13"/>
      <c r="AB7" s="32"/>
      <c r="AC7"/>
      <c r="AD7" s="12">
        <f aca="true" t="shared" si="4" ref="AD7:AD17">AD6+1</f>
        <v>2</v>
      </c>
      <c r="AE7" s="98" t="s">
        <v>161</v>
      </c>
      <c r="AF7" s="12">
        <v>27</v>
      </c>
      <c r="AG7" s="12">
        <v>20</v>
      </c>
      <c r="AH7" s="12">
        <v>313</v>
      </c>
      <c r="AI7" s="55">
        <v>312</v>
      </c>
      <c r="AJ7" s="12">
        <v>3</v>
      </c>
      <c r="AK7" s="12">
        <v>1</v>
      </c>
      <c r="AL7" s="79">
        <f t="shared" si="1"/>
        <v>316</v>
      </c>
      <c r="AM7" s="80">
        <f>((SUM(AG7:AH7))-(SUM(AI7:AK7)))</f>
        <v>17</v>
      </c>
      <c r="AN7" s="84">
        <v>1151</v>
      </c>
      <c r="AO7" s="85">
        <v>1061</v>
      </c>
      <c r="AP7" s="82">
        <f t="shared" si="2"/>
        <v>3.357594936708861</v>
      </c>
      <c r="AQ7" s="83">
        <f>AN7/AF21</f>
        <v>12.51086956521739</v>
      </c>
      <c r="AR7" s="83">
        <f>(AN7/(AF7*AF21))*100</f>
        <v>46.3365539452496</v>
      </c>
      <c r="AS7" s="83">
        <f t="shared" si="3"/>
        <v>11.703703703703704</v>
      </c>
      <c r="AT7" s="83">
        <f>((AF7*AF21)-AN7)/AL7</f>
        <v>4.218354430379747</v>
      </c>
      <c r="AU7" s="83">
        <f>((AJ7+AK7)/AL18)*1000</f>
        <v>0.9640877319836105</v>
      </c>
      <c r="AV7" s="83">
        <f>(AK7/AL18)*1000</f>
        <v>0.24102193299590263</v>
      </c>
      <c r="AW7"/>
      <c r="AX7" s="12">
        <v>1</v>
      </c>
      <c r="AY7" s="11" t="s">
        <v>61</v>
      </c>
      <c r="AZ7" s="16">
        <v>32</v>
      </c>
      <c r="BA7" s="16">
        <v>1104</v>
      </c>
      <c r="BB7" s="16">
        <v>999</v>
      </c>
      <c r="BC7" s="16">
        <v>33</v>
      </c>
      <c r="BD7" s="16">
        <v>29</v>
      </c>
      <c r="BE7" s="17">
        <f aca="true" t="shared" si="5" ref="BE7:BE24">SUM(BB7:BD7)</f>
        <v>1061</v>
      </c>
      <c r="BF7" s="17">
        <f aca="true" t="shared" si="6" ref="BF7:BF24">((SUM(AZ7:BA7))-(SUM(BB7:BD7)))</f>
        <v>75</v>
      </c>
      <c r="BG7" s="17">
        <f aca="true" t="shared" si="7" ref="BG7:BG26">BH7+BI7+BJ7+BK7+BL7+BM7+BN7+BO7+BP7+BQ7+BR7</f>
        <v>4339</v>
      </c>
      <c r="BH7" s="16">
        <v>133</v>
      </c>
      <c r="BI7" s="16">
        <v>170</v>
      </c>
      <c r="BJ7" s="16">
        <v>20</v>
      </c>
      <c r="BK7" s="16"/>
      <c r="BL7" s="16"/>
      <c r="BM7" s="16">
        <v>190</v>
      </c>
      <c r="BN7" s="35"/>
      <c r="BO7" s="46">
        <v>437</v>
      </c>
      <c r="BP7" s="46">
        <v>1154</v>
      </c>
      <c r="BQ7" s="16">
        <v>106</v>
      </c>
      <c r="BR7" s="16">
        <v>2129</v>
      </c>
      <c r="BS7" s="24">
        <v>1050</v>
      </c>
      <c r="BT7" s="37">
        <f aca="true" t="shared" si="8" ref="BT7:BT26">BS7/BE7</f>
        <v>0.9896324222431668</v>
      </c>
      <c r="BU7" s="28"/>
      <c r="BW7" s="12">
        <v>1</v>
      </c>
      <c r="BX7" s="11" t="s">
        <v>61</v>
      </c>
      <c r="BY7" s="16">
        <v>32</v>
      </c>
      <c r="BZ7" s="16">
        <v>1104</v>
      </c>
      <c r="CA7" s="16">
        <v>999</v>
      </c>
      <c r="CB7" s="16">
        <v>33</v>
      </c>
      <c r="CC7" s="16">
        <v>29</v>
      </c>
      <c r="CD7" s="17">
        <f>CE7+CF7+CG7+CH7+CI7+CJ7+CK7+CL7+CM7+CN7+CO7</f>
        <v>1061</v>
      </c>
      <c r="CE7" s="16">
        <v>36</v>
      </c>
      <c r="CF7" s="16">
        <v>45</v>
      </c>
      <c r="CG7" s="16">
        <v>46</v>
      </c>
      <c r="CH7" s="16"/>
      <c r="CI7" s="16"/>
      <c r="CJ7" s="16">
        <v>39</v>
      </c>
      <c r="CK7" s="46"/>
      <c r="CL7" s="46">
        <v>111</v>
      </c>
      <c r="CM7" s="46">
        <v>329</v>
      </c>
      <c r="CN7" s="16">
        <v>188</v>
      </c>
      <c r="CO7" s="16">
        <v>267</v>
      </c>
      <c r="CP7" s="28"/>
    </row>
    <row r="8" spans="1:94" ht="24.75" customHeight="1">
      <c r="A8" s="13">
        <v>1</v>
      </c>
      <c r="B8" s="30" t="s">
        <v>14</v>
      </c>
      <c r="C8" s="13">
        <v>11</v>
      </c>
      <c r="D8" s="13">
        <v>13</v>
      </c>
      <c r="E8" s="13">
        <v>18</v>
      </c>
      <c r="F8" s="13">
        <v>17</v>
      </c>
      <c r="G8" s="13">
        <v>6</v>
      </c>
      <c r="H8" s="13">
        <v>2</v>
      </c>
      <c r="I8" s="13">
        <v>7</v>
      </c>
      <c r="J8" s="13">
        <v>8</v>
      </c>
      <c r="K8" s="13">
        <v>5</v>
      </c>
      <c r="L8" s="13">
        <v>9</v>
      </c>
      <c r="M8" s="13">
        <v>29</v>
      </c>
      <c r="N8" s="13">
        <v>27</v>
      </c>
      <c r="O8" s="13">
        <v>1</v>
      </c>
      <c r="P8" s="13">
        <v>7</v>
      </c>
      <c r="Q8" s="13">
        <v>4</v>
      </c>
      <c r="R8" s="13">
        <v>8</v>
      </c>
      <c r="S8" s="13">
        <v>5</v>
      </c>
      <c r="T8" s="13">
        <v>6</v>
      </c>
      <c r="U8" s="13">
        <v>8</v>
      </c>
      <c r="V8" s="13">
        <v>12</v>
      </c>
      <c r="W8" s="13"/>
      <c r="X8" s="13">
        <v>4</v>
      </c>
      <c r="Y8" s="13">
        <v>11</v>
      </c>
      <c r="Z8" s="95">
        <f t="shared" si="0"/>
        <v>218</v>
      </c>
      <c r="AA8" s="32">
        <v>5</v>
      </c>
      <c r="AB8" s="32"/>
      <c r="AC8"/>
      <c r="AD8" s="12">
        <f t="shared" si="4"/>
        <v>3</v>
      </c>
      <c r="AE8" s="8" t="s">
        <v>55</v>
      </c>
      <c r="AF8" s="12">
        <v>49</v>
      </c>
      <c r="AG8" s="12">
        <v>11</v>
      </c>
      <c r="AH8" s="12">
        <v>616</v>
      </c>
      <c r="AI8" s="55">
        <v>618</v>
      </c>
      <c r="AJ8" s="12">
        <v>2</v>
      </c>
      <c r="AK8" s="12">
        <v>6</v>
      </c>
      <c r="AL8" s="79">
        <f t="shared" si="1"/>
        <v>626</v>
      </c>
      <c r="AM8" s="80">
        <f>((SUM(AG8:AH8))-(SUM(AI8:AK8)))</f>
        <v>1</v>
      </c>
      <c r="AN8" s="85">
        <v>2403</v>
      </c>
      <c r="AO8" s="85">
        <v>2337</v>
      </c>
      <c r="AP8" s="82">
        <f t="shared" si="2"/>
        <v>3.7332268370607027</v>
      </c>
      <c r="AQ8" s="83">
        <f>AN8/AF21</f>
        <v>26.119565217391305</v>
      </c>
      <c r="AR8" s="83">
        <f>(AN8/(AF8*AF21))*100</f>
        <v>53.305235137533266</v>
      </c>
      <c r="AS8" s="83">
        <f t="shared" si="3"/>
        <v>12.775510204081632</v>
      </c>
      <c r="AT8" s="83">
        <f>((AF8*AF21)-AN8)/AL8</f>
        <v>3.362619808306709</v>
      </c>
      <c r="AU8" s="83">
        <f>((AJ8+AK8)/AL18)*1000</f>
        <v>1.928175463967221</v>
      </c>
      <c r="AV8" s="83">
        <f>(AK8/AL18)*1000</f>
        <v>1.4461315979754157</v>
      </c>
      <c r="AW8"/>
      <c r="AX8" s="12">
        <f aca="true" t="shared" si="9" ref="AX8:AX24">AX7+1</f>
        <v>2</v>
      </c>
      <c r="AY8" s="11" t="s">
        <v>35</v>
      </c>
      <c r="AZ8" s="16">
        <v>37</v>
      </c>
      <c r="BA8" s="16">
        <v>305</v>
      </c>
      <c r="BB8" s="16">
        <v>302</v>
      </c>
      <c r="BC8" s="16">
        <v>9</v>
      </c>
      <c r="BD8" s="16">
        <v>8</v>
      </c>
      <c r="BE8" s="17">
        <f t="shared" si="5"/>
        <v>319</v>
      </c>
      <c r="BF8" s="17">
        <f t="shared" si="6"/>
        <v>23</v>
      </c>
      <c r="BG8" s="17">
        <f t="shared" si="7"/>
        <v>1349</v>
      </c>
      <c r="BH8" s="16">
        <v>116</v>
      </c>
      <c r="BI8" s="16"/>
      <c r="BJ8" s="16"/>
      <c r="BK8" s="16"/>
      <c r="BL8" s="16"/>
      <c r="BM8" s="16"/>
      <c r="BN8" s="35"/>
      <c r="BO8" s="46">
        <v>81</v>
      </c>
      <c r="BP8" s="46">
        <v>141</v>
      </c>
      <c r="BQ8" s="16">
        <v>140</v>
      </c>
      <c r="BR8" s="16">
        <v>871</v>
      </c>
      <c r="BS8" s="28">
        <v>1094</v>
      </c>
      <c r="BT8" s="37">
        <f t="shared" si="8"/>
        <v>3.4294670846394983</v>
      </c>
      <c r="BU8" s="28"/>
      <c r="BW8" s="12">
        <f aca="true" t="shared" si="10" ref="BW8:BW24">BW7+1</f>
        <v>2</v>
      </c>
      <c r="BX8" s="11" t="s">
        <v>35</v>
      </c>
      <c r="BY8" s="16">
        <v>37</v>
      </c>
      <c r="BZ8" s="16">
        <v>305</v>
      </c>
      <c r="CA8" s="16">
        <v>302</v>
      </c>
      <c r="CB8" s="16">
        <v>9</v>
      </c>
      <c r="CC8" s="16">
        <v>8</v>
      </c>
      <c r="CD8" s="17">
        <f aca="true" t="shared" si="11" ref="CD8:CD26">CE8+CF8+CG8+CH8+CI8+CJ8+CK8+CL8+CM8+CN8+CO8</f>
        <v>319</v>
      </c>
      <c r="CE8" s="16">
        <v>11</v>
      </c>
      <c r="CF8" s="16"/>
      <c r="CG8" s="16"/>
      <c r="CH8" s="16"/>
      <c r="CI8" s="16"/>
      <c r="CJ8" s="16"/>
      <c r="CK8" s="46"/>
      <c r="CL8" s="46">
        <v>12</v>
      </c>
      <c r="CM8" s="46">
        <v>52</v>
      </c>
      <c r="CN8" s="16">
        <v>43</v>
      </c>
      <c r="CO8" s="16">
        <v>201</v>
      </c>
      <c r="CP8" s="28"/>
    </row>
    <row r="9" spans="1:94" ht="24.75" customHeight="1">
      <c r="A9" s="13">
        <f>A8+1</f>
        <v>2</v>
      </c>
      <c r="B9" s="30" t="s">
        <v>15</v>
      </c>
      <c r="C9" s="13">
        <v>325</v>
      </c>
      <c r="D9" s="13">
        <v>193</v>
      </c>
      <c r="E9" s="13">
        <v>437</v>
      </c>
      <c r="F9" s="13">
        <v>330</v>
      </c>
      <c r="G9" s="13">
        <v>85</v>
      </c>
      <c r="H9" s="13">
        <v>66</v>
      </c>
      <c r="I9" s="13">
        <v>95</v>
      </c>
      <c r="J9" s="13">
        <v>67</v>
      </c>
      <c r="K9" s="13">
        <v>23</v>
      </c>
      <c r="L9" s="13">
        <v>564</v>
      </c>
      <c r="M9" s="13">
        <v>457</v>
      </c>
      <c r="N9" s="13">
        <v>256</v>
      </c>
      <c r="O9" s="13">
        <v>13</v>
      </c>
      <c r="P9" s="13">
        <v>40</v>
      </c>
      <c r="Q9" s="13">
        <v>299</v>
      </c>
      <c r="R9" s="13">
        <v>87</v>
      </c>
      <c r="S9" s="13">
        <v>16</v>
      </c>
      <c r="T9" s="13">
        <v>235</v>
      </c>
      <c r="U9" s="13">
        <v>205</v>
      </c>
      <c r="V9" s="13">
        <v>273</v>
      </c>
      <c r="W9" s="13"/>
      <c r="X9" s="13">
        <v>110</v>
      </c>
      <c r="Y9" s="13">
        <v>19</v>
      </c>
      <c r="Z9" s="95">
        <f t="shared" si="0"/>
        <v>4195</v>
      </c>
      <c r="AA9" s="32">
        <v>212</v>
      </c>
      <c r="AB9" s="32"/>
      <c r="AC9"/>
      <c r="AD9" s="12">
        <f t="shared" si="4"/>
        <v>4</v>
      </c>
      <c r="AE9" s="8" t="s">
        <v>56</v>
      </c>
      <c r="AF9" s="12">
        <v>61</v>
      </c>
      <c r="AG9" s="12">
        <v>20</v>
      </c>
      <c r="AH9" s="12">
        <v>551</v>
      </c>
      <c r="AI9" s="55">
        <v>464</v>
      </c>
      <c r="AJ9" s="12">
        <v>2</v>
      </c>
      <c r="AK9" s="12">
        <v>2</v>
      </c>
      <c r="AL9" s="79">
        <f t="shared" si="1"/>
        <v>468</v>
      </c>
      <c r="AM9" s="80">
        <f>((SUM(AG9:AH9))-(SUM(AI9:AK9)))</f>
        <v>103</v>
      </c>
      <c r="AN9" s="85">
        <v>1795</v>
      </c>
      <c r="AO9" s="85">
        <v>1777</v>
      </c>
      <c r="AP9" s="82">
        <f t="shared" si="2"/>
        <v>3.797008547008547</v>
      </c>
      <c r="AQ9" s="83">
        <f>AN9/AF21</f>
        <v>19.51086956521739</v>
      </c>
      <c r="AR9" s="83">
        <f>(AN9/(AF9*AF21))*100</f>
        <v>31.985032074126874</v>
      </c>
      <c r="AS9" s="83">
        <f t="shared" si="3"/>
        <v>7.672131147540983</v>
      </c>
      <c r="AT9" s="83">
        <f>((AF9*AF21)-AN9)/AL9</f>
        <v>8.155982905982906</v>
      </c>
      <c r="AU9" s="83">
        <f>((AJ9+AK9)/AL18)*1000</f>
        <v>0.9640877319836105</v>
      </c>
      <c r="AV9" s="83">
        <f>(AK9/AL18)*1000</f>
        <v>0.48204386599180526</v>
      </c>
      <c r="AW9"/>
      <c r="AX9" s="12">
        <f t="shared" si="9"/>
        <v>3</v>
      </c>
      <c r="AY9" s="49" t="s">
        <v>173</v>
      </c>
      <c r="AZ9" s="28">
        <v>6</v>
      </c>
      <c r="BA9" s="16">
        <v>89</v>
      </c>
      <c r="BB9" s="16">
        <v>82</v>
      </c>
      <c r="BC9" s="28">
        <v>2</v>
      </c>
      <c r="BD9" s="28">
        <v>1</v>
      </c>
      <c r="BE9" s="17">
        <f t="shared" si="5"/>
        <v>85</v>
      </c>
      <c r="BF9" s="17">
        <f t="shared" si="6"/>
        <v>10</v>
      </c>
      <c r="BG9" s="17">
        <f t="shared" si="7"/>
        <v>409</v>
      </c>
      <c r="BH9" s="28"/>
      <c r="BI9" s="28"/>
      <c r="BJ9" s="28"/>
      <c r="BK9" s="28"/>
      <c r="BL9" s="28"/>
      <c r="BM9" s="28"/>
      <c r="BN9" s="35"/>
      <c r="BO9" s="28"/>
      <c r="BP9" s="28">
        <v>14</v>
      </c>
      <c r="BQ9" s="28">
        <v>69</v>
      </c>
      <c r="BR9" s="28">
        <v>326</v>
      </c>
      <c r="BS9" s="24">
        <v>377</v>
      </c>
      <c r="BT9" s="37">
        <f t="shared" si="8"/>
        <v>4.435294117647059</v>
      </c>
      <c r="BU9" s="28"/>
      <c r="BW9" s="12">
        <f t="shared" si="10"/>
        <v>3</v>
      </c>
      <c r="BX9" s="49" t="s">
        <v>173</v>
      </c>
      <c r="BY9" s="28">
        <v>6</v>
      </c>
      <c r="BZ9" s="16">
        <v>89</v>
      </c>
      <c r="CA9" s="16">
        <v>82</v>
      </c>
      <c r="CB9" s="28">
        <v>2</v>
      </c>
      <c r="CC9" s="28">
        <v>1</v>
      </c>
      <c r="CD9" s="17">
        <f t="shared" si="11"/>
        <v>85</v>
      </c>
      <c r="CE9" s="28"/>
      <c r="CF9" s="28"/>
      <c r="CG9" s="28"/>
      <c r="CH9" s="28"/>
      <c r="CI9" s="28"/>
      <c r="CJ9" s="28"/>
      <c r="CK9" s="28"/>
      <c r="CL9" s="28"/>
      <c r="CM9" s="28">
        <v>34</v>
      </c>
      <c r="CN9" s="28">
        <v>20</v>
      </c>
      <c r="CO9" s="28">
        <v>31</v>
      </c>
      <c r="CP9" s="28"/>
    </row>
    <row r="10" spans="1:94" ht="24.75" customHeight="1">
      <c r="A10" s="13">
        <f aca="true" t="shared" si="12" ref="A10:A26">A9+1</f>
        <v>3</v>
      </c>
      <c r="B10" s="30" t="s">
        <v>16</v>
      </c>
      <c r="C10" s="13">
        <v>26</v>
      </c>
      <c r="D10" s="13">
        <v>48</v>
      </c>
      <c r="E10" s="13">
        <v>71</v>
      </c>
      <c r="F10" s="13">
        <v>30</v>
      </c>
      <c r="G10" s="13">
        <v>37</v>
      </c>
      <c r="H10" s="13">
        <v>26</v>
      </c>
      <c r="I10" s="13">
        <v>26</v>
      </c>
      <c r="J10" s="13">
        <v>26</v>
      </c>
      <c r="K10" s="13">
        <v>11</v>
      </c>
      <c r="L10" s="13">
        <v>82</v>
      </c>
      <c r="M10" s="13">
        <v>110</v>
      </c>
      <c r="N10" s="13">
        <v>57</v>
      </c>
      <c r="O10" s="13"/>
      <c r="P10" s="13"/>
      <c r="Q10" s="13">
        <v>72</v>
      </c>
      <c r="R10" s="13">
        <v>35</v>
      </c>
      <c r="S10" s="13"/>
      <c r="T10" s="13">
        <v>27</v>
      </c>
      <c r="U10" s="13">
        <v>22</v>
      </c>
      <c r="V10" s="13">
        <v>30</v>
      </c>
      <c r="W10" s="13"/>
      <c r="X10" s="13">
        <v>51</v>
      </c>
      <c r="Y10" s="13">
        <v>45</v>
      </c>
      <c r="Z10" s="95">
        <f t="shared" si="0"/>
        <v>832</v>
      </c>
      <c r="AA10" s="32"/>
      <c r="AB10" s="32"/>
      <c r="AC10"/>
      <c r="AD10" s="12">
        <f t="shared" si="4"/>
        <v>5</v>
      </c>
      <c r="AE10" s="8" t="s">
        <v>57</v>
      </c>
      <c r="AF10" s="12">
        <v>146</v>
      </c>
      <c r="AG10" s="12">
        <v>118</v>
      </c>
      <c r="AH10" s="12">
        <v>2132</v>
      </c>
      <c r="AI10" s="55">
        <v>2175</v>
      </c>
      <c r="AJ10" s="12">
        <v>18</v>
      </c>
      <c r="AK10" s="12">
        <v>14</v>
      </c>
      <c r="AL10" s="79">
        <f t="shared" si="1"/>
        <v>2207</v>
      </c>
      <c r="AM10" s="80">
        <f>((SUM(AG10:AH10))-(SUM(AI10:AK10)))</f>
        <v>43</v>
      </c>
      <c r="AN10" s="85">
        <v>9813</v>
      </c>
      <c r="AO10" s="85">
        <v>9375</v>
      </c>
      <c r="AP10" s="82">
        <f t="shared" si="2"/>
        <v>4.247847757136384</v>
      </c>
      <c r="AQ10" s="83">
        <f>AN10/AF21</f>
        <v>106.66304347826087</v>
      </c>
      <c r="AR10" s="83">
        <f>(AN10/(AF10*AF21))*100</f>
        <v>73.05687909469923</v>
      </c>
      <c r="AS10" s="83">
        <f t="shared" si="3"/>
        <v>15.116438356164384</v>
      </c>
      <c r="AT10" s="83">
        <f>((AF10*AF21)-AN10)/AL10</f>
        <v>1.6397825101948347</v>
      </c>
      <c r="AU10" s="83">
        <f>((AJ10+AK10)/AL18)*1000</f>
        <v>7.712701855868884</v>
      </c>
      <c r="AV10" s="83">
        <f>(AK10/AL18)*1000</f>
        <v>3.3743070619426367</v>
      </c>
      <c r="AW10"/>
      <c r="AX10" s="12">
        <f t="shared" si="9"/>
        <v>4</v>
      </c>
      <c r="AY10" s="11" t="s">
        <v>36</v>
      </c>
      <c r="AZ10" s="16">
        <v>36</v>
      </c>
      <c r="BA10" s="16">
        <v>956</v>
      </c>
      <c r="BB10" s="16">
        <v>898</v>
      </c>
      <c r="BC10" s="16">
        <v>8</v>
      </c>
      <c r="BD10" s="16">
        <v>13</v>
      </c>
      <c r="BE10" s="17">
        <f t="shared" si="5"/>
        <v>919</v>
      </c>
      <c r="BF10" s="17">
        <f t="shared" si="6"/>
        <v>73</v>
      </c>
      <c r="BG10" s="17">
        <f t="shared" si="7"/>
        <v>4207</v>
      </c>
      <c r="BH10" s="16"/>
      <c r="BI10" s="16"/>
      <c r="BJ10" s="16"/>
      <c r="BK10" s="16">
        <v>295</v>
      </c>
      <c r="BL10" s="16">
        <v>343</v>
      </c>
      <c r="BM10" s="16">
        <v>46</v>
      </c>
      <c r="BN10" s="35"/>
      <c r="BO10" s="46">
        <v>120</v>
      </c>
      <c r="BP10" s="46">
        <v>83</v>
      </c>
      <c r="BQ10" s="16">
        <v>633</v>
      </c>
      <c r="BR10" s="16">
        <v>2687</v>
      </c>
      <c r="BS10" s="24">
        <v>3938</v>
      </c>
      <c r="BT10" s="37">
        <f t="shared" si="8"/>
        <v>4.285092491838955</v>
      </c>
      <c r="BU10" s="28"/>
      <c r="BW10" s="12">
        <f t="shared" si="10"/>
        <v>4</v>
      </c>
      <c r="BX10" s="11" t="s">
        <v>36</v>
      </c>
      <c r="BY10" s="16">
        <v>36</v>
      </c>
      <c r="BZ10" s="16">
        <v>956</v>
      </c>
      <c r="CA10" s="16">
        <v>898</v>
      </c>
      <c r="CB10" s="16">
        <v>8</v>
      </c>
      <c r="CC10" s="16">
        <v>13</v>
      </c>
      <c r="CD10" s="17">
        <f t="shared" si="11"/>
        <v>919</v>
      </c>
      <c r="CE10" s="16"/>
      <c r="CF10" s="16"/>
      <c r="CG10" s="16"/>
      <c r="CH10" s="16">
        <v>47</v>
      </c>
      <c r="CI10" s="16">
        <v>19</v>
      </c>
      <c r="CJ10" s="16">
        <v>1</v>
      </c>
      <c r="CK10" s="46"/>
      <c r="CL10" s="46">
        <v>85</v>
      </c>
      <c r="CM10" s="46">
        <v>29</v>
      </c>
      <c r="CN10" s="16">
        <v>34</v>
      </c>
      <c r="CO10" s="16">
        <v>704</v>
      </c>
      <c r="CP10" s="28"/>
    </row>
    <row r="11" spans="1:94" ht="24.75" customHeight="1">
      <c r="A11" s="13">
        <f t="shared" si="12"/>
        <v>4</v>
      </c>
      <c r="B11" s="30" t="s">
        <v>108</v>
      </c>
      <c r="C11" s="15">
        <f>SUM(C8:C10)</f>
        <v>362</v>
      </c>
      <c r="D11" s="15">
        <f aca="true" t="shared" si="13" ref="D11:X11">SUM(D8:D10)</f>
        <v>254</v>
      </c>
      <c r="E11" s="15">
        <f t="shared" si="13"/>
        <v>526</v>
      </c>
      <c r="F11" s="15">
        <f t="shared" si="13"/>
        <v>377</v>
      </c>
      <c r="G11" s="15">
        <f t="shared" si="13"/>
        <v>128</v>
      </c>
      <c r="H11" s="15">
        <f t="shared" si="13"/>
        <v>94</v>
      </c>
      <c r="I11" s="15">
        <f t="shared" si="13"/>
        <v>128</v>
      </c>
      <c r="J11" s="15">
        <f t="shared" si="13"/>
        <v>101</v>
      </c>
      <c r="K11" s="15">
        <f t="shared" si="13"/>
        <v>39</v>
      </c>
      <c r="L11" s="15">
        <f t="shared" si="13"/>
        <v>655</v>
      </c>
      <c r="M11" s="15">
        <f t="shared" si="13"/>
        <v>596</v>
      </c>
      <c r="N11" s="15">
        <f t="shared" si="13"/>
        <v>340</v>
      </c>
      <c r="O11" s="15">
        <f t="shared" si="13"/>
        <v>14</v>
      </c>
      <c r="P11" s="15">
        <f t="shared" si="13"/>
        <v>47</v>
      </c>
      <c r="Q11" s="15">
        <f t="shared" si="13"/>
        <v>375</v>
      </c>
      <c r="R11" s="15">
        <f t="shared" si="13"/>
        <v>130</v>
      </c>
      <c r="S11" s="15">
        <f t="shared" si="13"/>
        <v>21</v>
      </c>
      <c r="T11" s="15">
        <f t="shared" si="13"/>
        <v>268</v>
      </c>
      <c r="U11" s="15">
        <f t="shared" si="13"/>
        <v>235</v>
      </c>
      <c r="V11" s="15">
        <f>SUM(V8:V10)</f>
        <v>315</v>
      </c>
      <c r="W11" s="15">
        <f t="shared" si="13"/>
        <v>0</v>
      </c>
      <c r="X11" s="15">
        <f t="shared" si="13"/>
        <v>165</v>
      </c>
      <c r="Y11" s="15">
        <f>SUM(Y8:Y10)</f>
        <v>75</v>
      </c>
      <c r="Z11" s="95">
        <f t="shared" si="0"/>
        <v>5245</v>
      </c>
      <c r="AA11" s="15">
        <f>SUM(AA8:AA10)</f>
        <v>217</v>
      </c>
      <c r="AB11" s="15">
        <f>SUM(AB8:AB10)</f>
        <v>0</v>
      </c>
      <c r="AC11"/>
      <c r="AD11" s="12">
        <f t="shared" si="4"/>
        <v>6</v>
      </c>
      <c r="AE11" s="8" t="s">
        <v>194</v>
      </c>
      <c r="AF11" s="12">
        <v>11</v>
      </c>
      <c r="AG11" s="12">
        <v>6</v>
      </c>
      <c r="AH11" s="12">
        <v>85</v>
      </c>
      <c r="AI11" s="55">
        <v>22</v>
      </c>
      <c r="AJ11" s="12">
        <v>29</v>
      </c>
      <c r="AK11" s="12">
        <v>24</v>
      </c>
      <c r="AL11" s="79">
        <f t="shared" si="1"/>
        <v>75</v>
      </c>
      <c r="AM11" s="80">
        <f aca="true" t="shared" si="14" ref="AM11:AM16">((SUM(AG11:AH11))-(SUM(AI11:AK11)))</f>
        <v>16</v>
      </c>
      <c r="AN11" s="85">
        <v>452</v>
      </c>
      <c r="AO11" s="85">
        <v>167</v>
      </c>
      <c r="AP11" s="82">
        <f t="shared" si="2"/>
        <v>2.2266666666666666</v>
      </c>
      <c r="AQ11" s="83">
        <f>AN11/AF21</f>
        <v>4.913043478260869</v>
      </c>
      <c r="AR11" s="83">
        <f>(AN11/(AF11*AF21))*100</f>
        <v>44.66403162055336</v>
      </c>
      <c r="AS11" s="83">
        <f t="shared" si="3"/>
        <v>6.818181818181818</v>
      </c>
      <c r="AT11" s="83">
        <f>((AF11*AF21)-AN11)/AL11</f>
        <v>7.466666666666667</v>
      </c>
      <c r="AU11" s="83">
        <f>((AJ11+AK11)/AL18)*1000</f>
        <v>12.774162448782839</v>
      </c>
      <c r="AV11" s="83">
        <f>(AK11/AL18)*1000</f>
        <v>5.784526391901663</v>
      </c>
      <c r="AW11"/>
      <c r="AX11" s="12">
        <f t="shared" si="9"/>
        <v>5</v>
      </c>
      <c r="AY11" s="11" t="s">
        <v>37</v>
      </c>
      <c r="AZ11" s="16">
        <v>23</v>
      </c>
      <c r="BA11" s="16">
        <v>328</v>
      </c>
      <c r="BB11" s="16">
        <v>340</v>
      </c>
      <c r="BC11" s="16"/>
      <c r="BD11" s="16"/>
      <c r="BE11" s="17">
        <f t="shared" si="5"/>
        <v>340</v>
      </c>
      <c r="BF11" s="17">
        <f t="shared" si="6"/>
        <v>11</v>
      </c>
      <c r="BG11" s="17">
        <f t="shared" si="7"/>
        <v>715</v>
      </c>
      <c r="BH11" s="16">
        <v>25</v>
      </c>
      <c r="BI11" s="16"/>
      <c r="BJ11" s="16"/>
      <c r="BK11" s="16"/>
      <c r="BL11" s="16"/>
      <c r="BM11" s="16"/>
      <c r="BN11" s="35"/>
      <c r="BO11" s="46">
        <v>30</v>
      </c>
      <c r="BP11" s="46">
        <v>30</v>
      </c>
      <c r="BQ11" s="16"/>
      <c r="BR11" s="16">
        <v>630</v>
      </c>
      <c r="BS11" s="24">
        <v>598</v>
      </c>
      <c r="BT11" s="37">
        <f t="shared" si="8"/>
        <v>1.7588235294117647</v>
      </c>
      <c r="BU11" s="28"/>
      <c r="BW11" s="12">
        <f t="shared" si="10"/>
        <v>5</v>
      </c>
      <c r="BX11" s="11" t="s">
        <v>37</v>
      </c>
      <c r="BY11" s="16">
        <v>23</v>
      </c>
      <c r="BZ11" s="16">
        <v>328</v>
      </c>
      <c r="CA11" s="16">
        <v>340</v>
      </c>
      <c r="CB11" s="16"/>
      <c r="CC11" s="16"/>
      <c r="CD11" s="17">
        <f t="shared" si="11"/>
        <v>340</v>
      </c>
      <c r="CE11" s="16"/>
      <c r="CF11" s="16"/>
      <c r="CG11" s="16"/>
      <c r="CH11" s="16"/>
      <c r="CI11" s="16"/>
      <c r="CJ11" s="16"/>
      <c r="CK11" s="46"/>
      <c r="CL11" s="46">
        <v>5</v>
      </c>
      <c r="CM11" s="46">
        <v>5</v>
      </c>
      <c r="CN11" s="16"/>
      <c r="CO11" s="16">
        <v>330</v>
      </c>
      <c r="CP11" s="28"/>
    </row>
    <row r="12" spans="1:94" ht="24.75" customHeight="1">
      <c r="A12" s="13">
        <f t="shared" si="12"/>
        <v>5</v>
      </c>
      <c r="B12" s="30" t="s">
        <v>17</v>
      </c>
      <c r="C12" s="14">
        <v>20</v>
      </c>
      <c r="D12" s="14">
        <v>17</v>
      </c>
      <c r="E12" s="14">
        <v>28</v>
      </c>
      <c r="F12" s="14">
        <v>43</v>
      </c>
      <c r="G12" s="14">
        <v>65</v>
      </c>
      <c r="H12" s="14">
        <v>48</v>
      </c>
      <c r="I12" s="14">
        <v>92</v>
      </c>
      <c r="J12" s="14">
        <v>73</v>
      </c>
      <c r="K12" s="14">
        <v>27</v>
      </c>
      <c r="L12" s="14">
        <v>44</v>
      </c>
      <c r="M12" s="14">
        <v>61</v>
      </c>
      <c r="N12" s="14">
        <v>36</v>
      </c>
      <c r="O12" s="14"/>
      <c r="P12" s="14"/>
      <c r="Q12" s="14">
        <v>67</v>
      </c>
      <c r="R12" s="14">
        <v>15</v>
      </c>
      <c r="S12" s="14">
        <v>3</v>
      </c>
      <c r="T12" s="14">
        <v>28</v>
      </c>
      <c r="U12" s="14">
        <v>16</v>
      </c>
      <c r="V12" s="14">
        <v>19</v>
      </c>
      <c r="W12" s="14"/>
      <c r="X12" s="14">
        <v>123</v>
      </c>
      <c r="Y12" s="14">
        <v>7</v>
      </c>
      <c r="Z12" s="95">
        <f t="shared" si="0"/>
        <v>832</v>
      </c>
      <c r="AA12" s="32"/>
      <c r="AB12" s="32"/>
      <c r="AC12"/>
      <c r="AD12" s="12">
        <f t="shared" si="4"/>
        <v>7</v>
      </c>
      <c r="AE12" s="8" t="s">
        <v>193</v>
      </c>
      <c r="AF12" s="12">
        <v>9</v>
      </c>
      <c r="AG12" s="12"/>
      <c r="AH12" s="12">
        <v>66</v>
      </c>
      <c r="AI12" s="55">
        <v>17</v>
      </c>
      <c r="AJ12" s="12">
        <v>26</v>
      </c>
      <c r="AK12" s="12">
        <v>16</v>
      </c>
      <c r="AL12" s="79">
        <f t="shared" si="1"/>
        <v>59</v>
      </c>
      <c r="AM12" s="80">
        <f t="shared" si="14"/>
        <v>7</v>
      </c>
      <c r="AN12" s="85">
        <v>281</v>
      </c>
      <c r="AO12" s="85">
        <v>128</v>
      </c>
      <c r="AP12" s="82">
        <f t="shared" si="2"/>
        <v>2.169491525423729</v>
      </c>
      <c r="AQ12" s="83">
        <f>AN12/184</f>
        <v>1.5271739130434783</v>
      </c>
      <c r="AR12" s="83">
        <f>(AN12/(AF12*184))*100</f>
        <v>16.968599033816425</v>
      </c>
      <c r="AS12" s="83">
        <f t="shared" si="3"/>
        <v>6.555555555555555</v>
      </c>
      <c r="AT12" s="83">
        <f>((AF12*AF21)-AN12)/AL12</f>
        <v>9.271186440677965</v>
      </c>
      <c r="AU12" s="83">
        <f>((AJ12+AK12)/AL18)*1000</f>
        <v>10.122921185827911</v>
      </c>
      <c r="AV12" s="83">
        <f>(AK12/AL18)*1000</f>
        <v>3.856350927934442</v>
      </c>
      <c r="AW12"/>
      <c r="AX12" s="12">
        <f t="shared" si="9"/>
        <v>6</v>
      </c>
      <c r="AY12" s="11" t="s">
        <v>64</v>
      </c>
      <c r="AZ12" s="16">
        <v>7</v>
      </c>
      <c r="BA12" s="16">
        <v>7</v>
      </c>
      <c r="BB12" s="16">
        <v>5</v>
      </c>
      <c r="BC12" s="16"/>
      <c r="BD12" s="16"/>
      <c r="BE12" s="17">
        <f t="shared" si="5"/>
        <v>5</v>
      </c>
      <c r="BF12" s="17">
        <f t="shared" si="6"/>
        <v>9</v>
      </c>
      <c r="BG12" s="17">
        <f t="shared" si="7"/>
        <v>35</v>
      </c>
      <c r="BH12" s="16">
        <v>5</v>
      </c>
      <c r="BI12" s="16"/>
      <c r="BJ12" s="16"/>
      <c r="BK12" s="16"/>
      <c r="BL12" s="16"/>
      <c r="BM12" s="16"/>
      <c r="BN12" s="35"/>
      <c r="BO12" s="46"/>
      <c r="BP12" s="46"/>
      <c r="BQ12" s="16"/>
      <c r="BR12" s="16">
        <v>30</v>
      </c>
      <c r="BS12" s="24">
        <v>17</v>
      </c>
      <c r="BT12" s="37">
        <f t="shared" si="8"/>
        <v>3.4</v>
      </c>
      <c r="BU12" s="28"/>
      <c r="BW12" s="12">
        <f t="shared" si="10"/>
        <v>6</v>
      </c>
      <c r="BX12" s="11" t="s">
        <v>64</v>
      </c>
      <c r="BY12" s="16">
        <v>7</v>
      </c>
      <c r="BZ12" s="16">
        <v>7</v>
      </c>
      <c r="CA12" s="16">
        <v>5</v>
      </c>
      <c r="CB12" s="16"/>
      <c r="CC12" s="16"/>
      <c r="CD12" s="17">
        <f t="shared" si="11"/>
        <v>5</v>
      </c>
      <c r="CE12" s="16"/>
      <c r="CF12" s="16"/>
      <c r="CG12" s="16"/>
      <c r="CH12" s="16"/>
      <c r="CI12" s="16"/>
      <c r="CJ12" s="16"/>
      <c r="CK12" s="46"/>
      <c r="CL12" s="46"/>
      <c r="CM12" s="46"/>
      <c r="CN12" s="16"/>
      <c r="CO12" s="16">
        <v>5</v>
      </c>
      <c r="CP12" s="28"/>
    </row>
    <row r="13" spans="1:94" ht="24.75" customHeight="1">
      <c r="A13" s="13">
        <f t="shared" si="12"/>
        <v>6</v>
      </c>
      <c r="B13" s="30" t="s">
        <v>70</v>
      </c>
      <c r="C13" s="14"/>
      <c r="D13" s="14">
        <v>2</v>
      </c>
      <c r="E13" s="14">
        <v>1</v>
      </c>
      <c r="F13" s="14"/>
      <c r="G13" s="14">
        <v>29</v>
      </c>
      <c r="H13" s="14">
        <v>26</v>
      </c>
      <c r="I13" s="14">
        <v>10</v>
      </c>
      <c r="J13" s="14">
        <v>4</v>
      </c>
      <c r="K13" s="14">
        <v>4</v>
      </c>
      <c r="L13" s="14">
        <v>1</v>
      </c>
      <c r="M13" s="14">
        <v>3</v>
      </c>
      <c r="N13" s="14">
        <v>7</v>
      </c>
      <c r="O13" s="14">
        <v>1</v>
      </c>
      <c r="P13" s="14"/>
      <c r="Q13" s="14">
        <v>5</v>
      </c>
      <c r="R13" s="14">
        <v>1</v>
      </c>
      <c r="S13" s="14"/>
      <c r="T13" s="14">
        <v>3</v>
      </c>
      <c r="U13" s="14">
        <v>1</v>
      </c>
      <c r="V13" s="14"/>
      <c r="W13" s="14"/>
      <c r="X13" s="14"/>
      <c r="Y13" s="14"/>
      <c r="Z13" s="95">
        <f t="shared" si="0"/>
        <v>98</v>
      </c>
      <c r="AA13" s="32">
        <v>2</v>
      </c>
      <c r="AB13" s="32"/>
      <c r="AC13"/>
      <c r="AD13" s="12">
        <f t="shared" si="4"/>
        <v>8</v>
      </c>
      <c r="AE13" s="8" t="s">
        <v>169</v>
      </c>
      <c r="AF13" s="12">
        <v>10</v>
      </c>
      <c r="AG13" s="12"/>
      <c r="AH13" s="12">
        <v>95</v>
      </c>
      <c r="AI13" s="55">
        <v>54</v>
      </c>
      <c r="AJ13" s="12">
        <v>10</v>
      </c>
      <c r="AK13" s="12">
        <v>2</v>
      </c>
      <c r="AL13" s="79">
        <f t="shared" si="1"/>
        <v>66</v>
      </c>
      <c r="AM13" s="80">
        <f t="shared" si="14"/>
        <v>29</v>
      </c>
      <c r="AN13" s="85">
        <v>589</v>
      </c>
      <c r="AO13" s="85">
        <v>47</v>
      </c>
      <c r="AP13" s="82">
        <f t="shared" si="2"/>
        <v>0.7121212121212122</v>
      </c>
      <c r="AQ13" s="83">
        <f>AN13/AF21</f>
        <v>6.4021739130434785</v>
      </c>
      <c r="AR13" s="83">
        <f>(AN13/(AF13*AF21))*100</f>
        <v>64.02173913043478</v>
      </c>
      <c r="AS13" s="83">
        <f t="shared" si="3"/>
        <v>6.6</v>
      </c>
      <c r="AT13" s="83">
        <f>((AF13*AF21)-AN13)/AL13</f>
        <v>5.015151515151516</v>
      </c>
      <c r="AU13" s="83">
        <f>((AJ13+AK13)/AL18)*1000</f>
        <v>2.8922631959508314</v>
      </c>
      <c r="AV13" s="83">
        <f>(AK13/AL18)*1000</f>
        <v>0.48204386599180526</v>
      </c>
      <c r="AW13"/>
      <c r="AX13" s="12">
        <f t="shared" si="9"/>
        <v>7</v>
      </c>
      <c r="AY13" s="11" t="s">
        <v>38</v>
      </c>
      <c r="AZ13" s="16"/>
      <c r="BA13" s="16">
        <v>107</v>
      </c>
      <c r="BB13" s="16">
        <v>101</v>
      </c>
      <c r="BC13" s="16">
        <v>6</v>
      </c>
      <c r="BD13" s="16"/>
      <c r="BE13" s="17">
        <f t="shared" si="5"/>
        <v>107</v>
      </c>
      <c r="BF13" s="17">
        <f t="shared" si="6"/>
        <v>0</v>
      </c>
      <c r="BG13" s="17">
        <f t="shared" si="7"/>
        <v>505</v>
      </c>
      <c r="BH13" s="16">
        <v>25</v>
      </c>
      <c r="BI13" s="16"/>
      <c r="BJ13" s="16"/>
      <c r="BK13" s="16"/>
      <c r="BL13" s="16"/>
      <c r="BM13" s="16">
        <v>6</v>
      </c>
      <c r="BN13" s="35"/>
      <c r="BO13" s="46">
        <v>112</v>
      </c>
      <c r="BP13" s="46">
        <v>102</v>
      </c>
      <c r="BQ13" s="16">
        <v>86</v>
      </c>
      <c r="BR13" s="16">
        <v>174</v>
      </c>
      <c r="BS13" s="24">
        <v>458</v>
      </c>
      <c r="BT13" s="37">
        <f t="shared" si="8"/>
        <v>4.280373831775701</v>
      </c>
      <c r="BU13" s="28"/>
      <c r="BW13" s="12">
        <f t="shared" si="10"/>
        <v>7</v>
      </c>
      <c r="BX13" s="11" t="s">
        <v>38</v>
      </c>
      <c r="BY13" s="16"/>
      <c r="BZ13" s="16">
        <v>107</v>
      </c>
      <c r="CA13" s="16">
        <v>101</v>
      </c>
      <c r="CB13" s="16">
        <v>6</v>
      </c>
      <c r="CC13" s="16"/>
      <c r="CD13" s="17">
        <f t="shared" si="11"/>
        <v>107</v>
      </c>
      <c r="CE13" s="16">
        <v>3</v>
      </c>
      <c r="CF13" s="16"/>
      <c r="CG13" s="16"/>
      <c r="CH13" s="16"/>
      <c r="CI13" s="16"/>
      <c r="CJ13" s="16">
        <v>1</v>
      </c>
      <c r="CK13" s="46"/>
      <c r="CL13" s="46">
        <v>28</v>
      </c>
      <c r="CM13" s="46">
        <v>6</v>
      </c>
      <c r="CN13" s="16">
        <v>14</v>
      </c>
      <c r="CO13" s="16">
        <v>55</v>
      </c>
      <c r="CP13" s="28"/>
    </row>
    <row r="14" spans="1:94" ht="24.75" customHeight="1">
      <c r="A14" s="13">
        <f t="shared" si="12"/>
        <v>7</v>
      </c>
      <c r="B14" s="11" t="s">
        <v>99</v>
      </c>
      <c r="C14" s="14">
        <v>1</v>
      </c>
      <c r="D14" s="14">
        <v>4</v>
      </c>
      <c r="E14" s="14">
        <v>1</v>
      </c>
      <c r="F14" s="14">
        <v>1</v>
      </c>
      <c r="G14" s="14">
        <v>24</v>
      </c>
      <c r="H14" s="14">
        <v>16</v>
      </c>
      <c r="I14" s="14">
        <v>2</v>
      </c>
      <c r="J14" s="14">
        <v>5</v>
      </c>
      <c r="K14" s="14">
        <v>7</v>
      </c>
      <c r="L14" s="14">
        <v>1</v>
      </c>
      <c r="M14" s="14">
        <v>2</v>
      </c>
      <c r="N14" s="14">
        <v>6</v>
      </c>
      <c r="O14" s="14">
        <v>2</v>
      </c>
      <c r="P14" s="14"/>
      <c r="Q14" s="14">
        <v>1</v>
      </c>
      <c r="R14" s="14">
        <v>1</v>
      </c>
      <c r="S14" s="14"/>
      <c r="T14" s="14">
        <v>1</v>
      </c>
      <c r="U14" s="14">
        <v>2</v>
      </c>
      <c r="V14" s="14">
        <v>1</v>
      </c>
      <c r="W14" s="14"/>
      <c r="X14" s="14"/>
      <c r="Y14" s="14">
        <v>1</v>
      </c>
      <c r="Z14" s="95">
        <f t="shared" si="0"/>
        <v>79</v>
      </c>
      <c r="AA14" s="32"/>
      <c r="AB14" s="32"/>
      <c r="AC14"/>
      <c r="AD14" s="12">
        <f t="shared" si="4"/>
        <v>9</v>
      </c>
      <c r="AE14" s="8" t="s">
        <v>157</v>
      </c>
      <c r="AF14" s="12">
        <v>5</v>
      </c>
      <c r="AG14" s="12">
        <v>8</v>
      </c>
      <c r="AH14" s="12">
        <v>67</v>
      </c>
      <c r="AI14" s="55">
        <v>38</v>
      </c>
      <c r="AJ14" s="12">
        <v>4</v>
      </c>
      <c r="AK14" s="12">
        <v>5</v>
      </c>
      <c r="AL14" s="79">
        <f t="shared" si="1"/>
        <v>47</v>
      </c>
      <c r="AM14" s="80">
        <f t="shared" si="14"/>
        <v>28</v>
      </c>
      <c r="AN14" s="85">
        <v>295</v>
      </c>
      <c r="AO14" s="85">
        <v>87</v>
      </c>
      <c r="AP14" s="82">
        <f t="shared" si="2"/>
        <v>1.851063829787234</v>
      </c>
      <c r="AQ14" s="83">
        <f>AN14/AF21</f>
        <v>3.2065217391304346</v>
      </c>
      <c r="AR14" s="83">
        <f>(AN14/(AF14*AF21))*100</f>
        <v>64.13043478260869</v>
      </c>
      <c r="AS14" s="83">
        <f t="shared" si="3"/>
        <v>9.4</v>
      </c>
      <c r="AT14" s="83">
        <f>((AF14*AF21)-AN14)/AL14</f>
        <v>3.5106382978723403</v>
      </c>
      <c r="AU14" s="83">
        <f>((AJ14+AK14)/AL18)*1000</f>
        <v>2.1691973969631237</v>
      </c>
      <c r="AV14" s="83">
        <f>(AK14/AL18)*1000</f>
        <v>1.205109664979513</v>
      </c>
      <c r="AW14"/>
      <c r="AX14" s="12">
        <f t="shared" si="9"/>
        <v>8</v>
      </c>
      <c r="AY14" s="11" t="s">
        <v>39</v>
      </c>
      <c r="AZ14" s="16">
        <v>6</v>
      </c>
      <c r="BA14" s="16">
        <v>42</v>
      </c>
      <c r="BB14" s="16">
        <v>46</v>
      </c>
      <c r="BC14" s="16"/>
      <c r="BD14" s="16"/>
      <c r="BE14" s="17">
        <f t="shared" si="5"/>
        <v>46</v>
      </c>
      <c r="BF14" s="17">
        <f t="shared" si="6"/>
        <v>2</v>
      </c>
      <c r="BG14" s="17">
        <f t="shared" si="7"/>
        <v>114</v>
      </c>
      <c r="BH14" s="16"/>
      <c r="BI14" s="16"/>
      <c r="BJ14" s="16"/>
      <c r="BK14" s="16"/>
      <c r="BL14" s="16"/>
      <c r="BM14" s="16"/>
      <c r="BN14" s="35"/>
      <c r="BO14" s="46">
        <v>2</v>
      </c>
      <c r="BP14" s="46">
        <v>21</v>
      </c>
      <c r="BQ14" s="16">
        <v>31</v>
      </c>
      <c r="BR14" s="16">
        <v>60</v>
      </c>
      <c r="BS14" s="24">
        <v>114</v>
      </c>
      <c r="BT14" s="37">
        <f t="shared" si="8"/>
        <v>2.4782608695652173</v>
      </c>
      <c r="BU14" s="28"/>
      <c r="BW14" s="12">
        <f t="shared" si="10"/>
        <v>8</v>
      </c>
      <c r="BX14" s="11" t="s">
        <v>39</v>
      </c>
      <c r="BY14" s="16">
        <v>6</v>
      </c>
      <c r="BZ14" s="16">
        <v>42</v>
      </c>
      <c r="CA14" s="16">
        <v>46</v>
      </c>
      <c r="CB14" s="16"/>
      <c r="CC14" s="16"/>
      <c r="CD14" s="17">
        <f t="shared" si="11"/>
        <v>46</v>
      </c>
      <c r="CE14" s="16"/>
      <c r="CF14" s="16"/>
      <c r="CG14" s="16"/>
      <c r="CH14" s="16"/>
      <c r="CI14" s="16"/>
      <c r="CJ14" s="16"/>
      <c r="CK14" s="46"/>
      <c r="CL14" s="46">
        <v>1</v>
      </c>
      <c r="CM14" s="46">
        <v>8</v>
      </c>
      <c r="CN14" s="16">
        <v>10</v>
      </c>
      <c r="CO14" s="16">
        <v>27</v>
      </c>
      <c r="CP14" s="28"/>
    </row>
    <row r="15" spans="1:94" ht="24.75" customHeight="1">
      <c r="A15" s="13">
        <f t="shared" si="12"/>
        <v>8</v>
      </c>
      <c r="B15" s="30" t="s">
        <v>12</v>
      </c>
      <c r="C15" s="14">
        <v>338</v>
      </c>
      <c r="D15" s="14">
        <v>223</v>
      </c>
      <c r="E15" s="14">
        <v>482</v>
      </c>
      <c r="F15" s="14">
        <v>308</v>
      </c>
      <c r="G15" s="14">
        <v>4</v>
      </c>
      <c r="H15" s="14">
        <v>3</v>
      </c>
      <c r="I15" s="14">
        <v>10</v>
      </c>
      <c r="J15" s="14">
        <v>10</v>
      </c>
      <c r="K15" s="14"/>
      <c r="L15" s="14">
        <v>601</v>
      </c>
      <c r="M15" s="14">
        <v>491</v>
      </c>
      <c r="N15" s="14">
        <v>254</v>
      </c>
      <c r="O15" s="14">
        <v>10</v>
      </c>
      <c r="P15" s="14">
        <v>40</v>
      </c>
      <c r="Q15" s="14">
        <v>283</v>
      </c>
      <c r="R15" s="14">
        <v>111</v>
      </c>
      <c r="S15" s="14">
        <v>12</v>
      </c>
      <c r="T15" s="14">
        <v>224</v>
      </c>
      <c r="U15" s="14">
        <v>196</v>
      </c>
      <c r="V15" s="14">
        <v>276</v>
      </c>
      <c r="W15" s="14"/>
      <c r="X15" s="14">
        <v>37</v>
      </c>
      <c r="Y15" s="14">
        <v>59</v>
      </c>
      <c r="Z15" s="95">
        <f t="shared" si="0"/>
        <v>3972</v>
      </c>
      <c r="AA15" s="32">
        <v>213</v>
      </c>
      <c r="AB15" s="32"/>
      <c r="AC15"/>
      <c r="AD15" s="12">
        <f t="shared" si="4"/>
        <v>10</v>
      </c>
      <c r="AE15" s="106" t="s">
        <v>139</v>
      </c>
      <c r="AF15" s="12">
        <v>5</v>
      </c>
      <c r="AG15" s="12">
        <v>4</v>
      </c>
      <c r="AH15" s="12">
        <v>23</v>
      </c>
      <c r="AI15" s="55">
        <v>8</v>
      </c>
      <c r="AJ15" s="12">
        <v>4</v>
      </c>
      <c r="AK15" s="12">
        <v>7</v>
      </c>
      <c r="AL15" s="79">
        <f t="shared" si="1"/>
        <v>19</v>
      </c>
      <c r="AM15" s="80">
        <f t="shared" si="14"/>
        <v>8</v>
      </c>
      <c r="AN15" s="85">
        <v>343</v>
      </c>
      <c r="AO15" s="85">
        <v>64</v>
      </c>
      <c r="AP15" s="82">
        <f t="shared" si="2"/>
        <v>3.3684210526315788</v>
      </c>
      <c r="AQ15" s="83">
        <f>AN15/AF21</f>
        <v>3.7282608695652173</v>
      </c>
      <c r="AR15" s="83">
        <f>(AN15/(AF15*AF21))*100</f>
        <v>74.56521739130434</v>
      </c>
      <c r="AS15" s="83">
        <f t="shared" si="3"/>
        <v>3.8</v>
      </c>
      <c r="AT15" s="83">
        <f>((AF15*AF21)-AN15)/AL15</f>
        <v>6.157894736842105</v>
      </c>
      <c r="AU15" s="83">
        <f>((AJ15+AK15)/AL18)*1000</f>
        <v>2.651241262954929</v>
      </c>
      <c r="AV15" s="83">
        <f>(AK15/AL18)*1000</f>
        <v>1.6871535309713184</v>
      </c>
      <c r="AW15"/>
      <c r="AX15" s="12">
        <f t="shared" si="9"/>
        <v>9</v>
      </c>
      <c r="AY15" s="11" t="s">
        <v>40</v>
      </c>
      <c r="AZ15" s="16">
        <v>2</v>
      </c>
      <c r="BA15" s="16">
        <v>125</v>
      </c>
      <c r="BB15" s="16">
        <v>127</v>
      </c>
      <c r="BC15" s="16"/>
      <c r="BD15" s="16"/>
      <c r="BE15" s="17">
        <f t="shared" si="5"/>
        <v>127</v>
      </c>
      <c r="BF15" s="17">
        <f t="shared" si="6"/>
        <v>0</v>
      </c>
      <c r="BG15" s="17">
        <f t="shared" si="7"/>
        <v>396</v>
      </c>
      <c r="BH15" s="16"/>
      <c r="BI15" s="16"/>
      <c r="BJ15" s="16"/>
      <c r="BK15" s="16"/>
      <c r="BL15" s="16"/>
      <c r="BM15" s="16"/>
      <c r="BN15" s="35"/>
      <c r="BO15" s="46">
        <v>34</v>
      </c>
      <c r="BP15" s="46">
        <v>91</v>
      </c>
      <c r="BQ15" s="16">
        <v>43</v>
      </c>
      <c r="BR15" s="16">
        <v>228</v>
      </c>
      <c r="BS15" s="24">
        <v>283</v>
      </c>
      <c r="BT15" s="37">
        <f t="shared" si="8"/>
        <v>2.2283464566929134</v>
      </c>
      <c r="BU15" s="28"/>
      <c r="BW15" s="12">
        <f t="shared" si="10"/>
        <v>9</v>
      </c>
      <c r="BX15" s="11" t="s">
        <v>40</v>
      </c>
      <c r="BY15" s="16">
        <v>2</v>
      </c>
      <c r="BZ15" s="16">
        <v>125</v>
      </c>
      <c r="CA15" s="16">
        <v>127</v>
      </c>
      <c r="CB15" s="16"/>
      <c r="CC15" s="16"/>
      <c r="CD15" s="17">
        <f t="shared" si="11"/>
        <v>127</v>
      </c>
      <c r="CE15" s="16"/>
      <c r="CF15" s="16"/>
      <c r="CG15" s="16"/>
      <c r="CH15" s="16"/>
      <c r="CI15" s="16"/>
      <c r="CJ15" s="16"/>
      <c r="CK15" s="46"/>
      <c r="CL15" s="46">
        <v>15</v>
      </c>
      <c r="CM15" s="46">
        <v>22</v>
      </c>
      <c r="CN15" s="16">
        <v>11</v>
      </c>
      <c r="CO15" s="16">
        <v>79</v>
      </c>
      <c r="CP15" s="28"/>
    </row>
    <row r="16" spans="1:94" ht="24.75" customHeight="1">
      <c r="A16" s="13">
        <v>9</v>
      </c>
      <c r="B16" s="30" t="s">
        <v>84</v>
      </c>
      <c r="C16" s="15">
        <f>C15+C14+C13</f>
        <v>339</v>
      </c>
      <c r="D16" s="15">
        <f aca="true" t="shared" si="15" ref="D16:X16">D15+D14+D13</f>
        <v>229</v>
      </c>
      <c r="E16" s="15">
        <f t="shared" si="15"/>
        <v>484</v>
      </c>
      <c r="F16" s="15">
        <f t="shared" si="15"/>
        <v>309</v>
      </c>
      <c r="G16" s="15">
        <f t="shared" si="15"/>
        <v>57</v>
      </c>
      <c r="H16" s="15">
        <f>H15+H14+H13</f>
        <v>45</v>
      </c>
      <c r="I16" s="15">
        <f>I15+I14+I13</f>
        <v>22</v>
      </c>
      <c r="J16" s="15">
        <f>J15+J14+J13</f>
        <v>19</v>
      </c>
      <c r="K16" s="15">
        <f t="shared" si="15"/>
        <v>11</v>
      </c>
      <c r="L16" s="15">
        <f t="shared" si="15"/>
        <v>603</v>
      </c>
      <c r="M16" s="15">
        <f t="shared" si="15"/>
        <v>496</v>
      </c>
      <c r="N16" s="15">
        <f t="shared" si="15"/>
        <v>267</v>
      </c>
      <c r="O16" s="15">
        <f t="shared" si="15"/>
        <v>13</v>
      </c>
      <c r="P16" s="15">
        <f t="shared" si="15"/>
        <v>40</v>
      </c>
      <c r="Q16" s="15">
        <f t="shared" si="15"/>
        <v>289</v>
      </c>
      <c r="R16" s="15">
        <f t="shared" si="15"/>
        <v>113</v>
      </c>
      <c r="S16" s="15">
        <f t="shared" si="15"/>
        <v>12</v>
      </c>
      <c r="T16" s="15">
        <f t="shared" si="15"/>
        <v>228</v>
      </c>
      <c r="U16" s="15">
        <f t="shared" si="15"/>
        <v>199</v>
      </c>
      <c r="V16" s="15">
        <f>V15+V14+V13</f>
        <v>277</v>
      </c>
      <c r="W16" s="15">
        <f t="shared" si="15"/>
        <v>0</v>
      </c>
      <c r="X16" s="15">
        <f t="shared" si="15"/>
        <v>37</v>
      </c>
      <c r="Y16" s="15">
        <f>Y15+Y14+Y13</f>
        <v>60</v>
      </c>
      <c r="Z16" s="95">
        <f t="shared" si="0"/>
        <v>4149</v>
      </c>
      <c r="AA16" s="15">
        <f>AA15+AA14+AA13</f>
        <v>215</v>
      </c>
      <c r="AB16" s="15">
        <f>AB15+AB14+AB13</f>
        <v>0</v>
      </c>
      <c r="AC16"/>
      <c r="AD16" s="12">
        <f t="shared" si="4"/>
        <v>11</v>
      </c>
      <c r="AE16" s="8" t="s">
        <v>58</v>
      </c>
      <c r="AF16" s="12">
        <v>10</v>
      </c>
      <c r="AG16" s="12">
        <v>11</v>
      </c>
      <c r="AH16" s="12">
        <v>55</v>
      </c>
      <c r="AI16" s="55">
        <v>64</v>
      </c>
      <c r="AJ16" s="12"/>
      <c r="AK16" s="12">
        <v>1</v>
      </c>
      <c r="AL16" s="79">
        <f t="shared" si="1"/>
        <v>65</v>
      </c>
      <c r="AM16" s="80">
        <f t="shared" si="14"/>
        <v>1</v>
      </c>
      <c r="AN16" s="85">
        <v>325</v>
      </c>
      <c r="AO16" s="85">
        <v>365</v>
      </c>
      <c r="AP16" s="82">
        <f t="shared" si="2"/>
        <v>5.615384615384615</v>
      </c>
      <c r="AQ16" s="83">
        <f>AN16/AF21</f>
        <v>3.532608695652174</v>
      </c>
      <c r="AR16" s="83">
        <f>(AN16/(AF16*AF21))*100</f>
        <v>35.32608695652174</v>
      </c>
      <c r="AS16" s="83">
        <f t="shared" si="3"/>
        <v>6.5</v>
      </c>
      <c r="AT16" s="83">
        <f>((AF16*AF21)-AN16)/AL16</f>
        <v>9.153846153846153</v>
      </c>
      <c r="AU16" s="83">
        <f>((AJ16+AK16)/AL18)*1000</f>
        <v>0.24102193299590263</v>
      </c>
      <c r="AV16" s="83">
        <f>(AK16/AL18)*1000</f>
        <v>0.24102193299590263</v>
      </c>
      <c r="AW16"/>
      <c r="AX16" s="12">
        <f t="shared" si="9"/>
        <v>10</v>
      </c>
      <c r="AY16" s="11" t="s">
        <v>62</v>
      </c>
      <c r="AZ16" s="16">
        <v>7</v>
      </c>
      <c r="BA16" s="16">
        <v>231</v>
      </c>
      <c r="BB16" s="16">
        <v>212</v>
      </c>
      <c r="BC16" s="16">
        <v>7</v>
      </c>
      <c r="BD16" s="16">
        <v>10</v>
      </c>
      <c r="BE16" s="17">
        <f t="shared" si="5"/>
        <v>229</v>
      </c>
      <c r="BF16" s="17">
        <f t="shared" si="6"/>
        <v>9</v>
      </c>
      <c r="BG16" s="17">
        <f t="shared" si="7"/>
        <v>1116</v>
      </c>
      <c r="BH16" s="16">
        <v>58</v>
      </c>
      <c r="BI16" s="16">
        <v>35</v>
      </c>
      <c r="BJ16" s="16"/>
      <c r="BK16" s="16"/>
      <c r="BL16" s="16"/>
      <c r="BM16" s="16">
        <v>182</v>
      </c>
      <c r="BN16" s="35"/>
      <c r="BO16" s="46">
        <v>69</v>
      </c>
      <c r="BP16" s="46">
        <v>106</v>
      </c>
      <c r="BQ16" s="16">
        <v>148</v>
      </c>
      <c r="BR16" s="16">
        <v>518</v>
      </c>
      <c r="BS16" s="24">
        <v>1251</v>
      </c>
      <c r="BT16" s="37">
        <f t="shared" si="8"/>
        <v>5.462882096069869</v>
      </c>
      <c r="BU16" s="28"/>
      <c r="BW16" s="12">
        <f t="shared" si="10"/>
        <v>10</v>
      </c>
      <c r="BX16" s="11" t="s">
        <v>62</v>
      </c>
      <c r="BY16" s="16">
        <v>7</v>
      </c>
      <c r="BZ16" s="16">
        <v>231</v>
      </c>
      <c r="CA16" s="16">
        <v>212</v>
      </c>
      <c r="CB16" s="16">
        <v>7</v>
      </c>
      <c r="CC16" s="16">
        <v>10</v>
      </c>
      <c r="CD16" s="17">
        <f t="shared" si="11"/>
        <v>229</v>
      </c>
      <c r="CE16" s="16">
        <v>4</v>
      </c>
      <c r="CF16" s="16">
        <v>7</v>
      </c>
      <c r="CG16" s="16"/>
      <c r="CH16" s="16"/>
      <c r="CI16" s="16"/>
      <c r="CJ16" s="16">
        <v>42</v>
      </c>
      <c r="CK16" s="46"/>
      <c r="CL16" s="46">
        <v>17</v>
      </c>
      <c r="CM16" s="46">
        <v>13</v>
      </c>
      <c r="CN16" s="16">
        <v>20</v>
      </c>
      <c r="CO16" s="16">
        <v>126</v>
      </c>
      <c r="CP16" s="28"/>
    </row>
    <row r="17" spans="1:94" ht="24.75" customHeight="1">
      <c r="A17" s="13">
        <v>10</v>
      </c>
      <c r="B17" s="30" t="s">
        <v>85</v>
      </c>
      <c r="C17" s="15">
        <f>(C11-(C12+C16))</f>
        <v>3</v>
      </c>
      <c r="D17" s="15">
        <f aca="true" t="shared" si="16" ref="D17:X17">(D11-(D12+D16))</f>
        <v>8</v>
      </c>
      <c r="E17" s="15">
        <f t="shared" si="16"/>
        <v>14</v>
      </c>
      <c r="F17" s="15">
        <f t="shared" si="16"/>
        <v>25</v>
      </c>
      <c r="G17" s="15">
        <f t="shared" si="16"/>
        <v>6</v>
      </c>
      <c r="H17" s="15">
        <f>(H11-(H12+H16))</f>
        <v>1</v>
      </c>
      <c r="I17" s="15">
        <f>(I11-(I12+I16))</f>
        <v>14</v>
      </c>
      <c r="J17" s="15">
        <f>(J11-(J12+J16))</f>
        <v>9</v>
      </c>
      <c r="K17" s="15">
        <f t="shared" si="16"/>
        <v>1</v>
      </c>
      <c r="L17" s="15">
        <f t="shared" si="16"/>
        <v>8</v>
      </c>
      <c r="M17" s="15">
        <f t="shared" si="16"/>
        <v>39</v>
      </c>
      <c r="N17" s="15">
        <f t="shared" si="16"/>
        <v>37</v>
      </c>
      <c r="O17" s="15">
        <f t="shared" si="16"/>
        <v>1</v>
      </c>
      <c r="P17" s="15">
        <f t="shared" si="16"/>
        <v>7</v>
      </c>
      <c r="Q17" s="15">
        <f t="shared" si="16"/>
        <v>19</v>
      </c>
      <c r="R17" s="15">
        <f t="shared" si="16"/>
        <v>2</v>
      </c>
      <c r="S17" s="15">
        <f t="shared" si="16"/>
        <v>6</v>
      </c>
      <c r="T17" s="15">
        <f t="shared" si="16"/>
        <v>12</v>
      </c>
      <c r="U17" s="15">
        <f t="shared" si="16"/>
        <v>20</v>
      </c>
      <c r="V17" s="15">
        <f>(V11-(V12+V16))</f>
        <v>19</v>
      </c>
      <c r="W17" s="15">
        <f t="shared" si="16"/>
        <v>0</v>
      </c>
      <c r="X17" s="15">
        <f t="shared" si="16"/>
        <v>5</v>
      </c>
      <c r="Y17" s="15">
        <f>(Y11-(Y12+Y16))</f>
        <v>8</v>
      </c>
      <c r="Z17" s="95">
        <f t="shared" si="0"/>
        <v>264</v>
      </c>
      <c r="AA17" s="15">
        <f>(AA11-(AA12+AA16))</f>
        <v>2</v>
      </c>
      <c r="AB17" s="15">
        <f>(AB11-(AB12+AB16))</f>
        <v>0</v>
      </c>
      <c r="AC17"/>
      <c r="AD17" s="12">
        <f t="shared" si="4"/>
        <v>12</v>
      </c>
      <c r="AE17" s="8" t="s">
        <v>183</v>
      </c>
      <c r="AF17" s="12">
        <v>18</v>
      </c>
      <c r="AG17" s="28">
        <v>16</v>
      </c>
      <c r="AH17" s="28">
        <v>82</v>
      </c>
      <c r="AI17" s="28">
        <v>94</v>
      </c>
      <c r="AJ17" s="28"/>
      <c r="AK17" s="28">
        <v>1</v>
      </c>
      <c r="AL17" s="79">
        <f>SUM(AI17:AK17)</f>
        <v>95</v>
      </c>
      <c r="AM17" s="80">
        <f>((SUM(AG17:AH17))-(SUM(AI17:AK17)))</f>
        <v>3</v>
      </c>
      <c r="AN17" s="28">
        <v>512</v>
      </c>
      <c r="AO17" s="28">
        <v>500</v>
      </c>
      <c r="AP17" s="82">
        <f>AO17/AL17</f>
        <v>5.2631578947368425</v>
      </c>
      <c r="AQ17" s="83">
        <f>AN17/AF21</f>
        <v>5.565217391304348</v>
      </c>
      <c r="AR17" s="83">
        <f>(AN17/(AF17*AF21))*100</f>
        <v>30.917874396135264</v>
      </c>
      <c r="AS17" s="83">
        <f>AL17/AF17</f>
        <v>5.277777777777778</v>
      </c>
      <c r="AT17" s="83">
        <f>((AF17*AF21)-AN17)/AL17</f>
        <v>12.042105263157895</v>
      </c>
      <c r="AU17" s="83">
        <f>((AJ17+AK17)/AL19)*1000</f>
        <v>4.651162790697675</v>
      </c>
      <c r="AV17" s="83">
        <f>(AK17/AL19)*1000</f>
        <v>4.651162790697675</v>
      </c>
      <c r="AW17"/>
      <c r="AX17" s="12">
        <f t="shared" si="9"/>
        <v>11</v>
      </c>
      <c r="AY17" s="11" t="s">
        <v>41</v>
      </c>
      <c r="AZ17" s="16">
        <v>1</v>
      </c>
      <c r="BA17" s="16">
        <v>10</v>
      </c>
      <c r="BB17" s="16">
        <v>8</v>
      </c>
      <c r="BC17" s="16"/>
      <c r="BD17" s="16"/>
      <c r="BE17" s="17">
        <f t="shared" si="5"/>
        <v>8</v>
      </c>
      <c r="BF17" s="17">
        <f t="shared" si="6"/>
        <v>3</v>
      </c>
      <c r="BG17" s="17">
        <f t="shared" si="7"/>
        <v>52</v>
      </c>
      <c r="BH17" s="16"/>
      <c r="BI17" s="16"/>
      <c r="BJ17" s="16"/>
      <c r="BK17" s="16"/>
      <c r="BL17" s="16"/>
      <c r="BM17" s="16"/>
      <c r="BN17" s="35"/>
      <c r="BO17" s="46"/>
      <c r="BP17" s="46"/>
      <c r="BQ17" s="16"/>
      <c r="BR17" s="16">
        <v>52</v>
      </c>
      <c r="BS17" s="24">
        <v>39</v>
      </c>
      <c r="BT17" s="37">
        <f t="shared" si="8"/>
        <v>4.875</v>
      </c>
      <c r="BU17" s="28"/>
      <c r="BW17" s="12">
        <f t="shared" si="10"/>
        <v>11</v>
      </c>
      <c r="BX17" s="11" t="s">
        <v>41</v>
      </c>
      <c r="BY17" s="16">
        <v>1</v>
      </c>
      <c r="BZ17" s="16">
        <v>10</v>
      </c>
      <c r="CA17" s="16">
        <v>8</v>
      </c>
      <c r="CB17" s="16"/>
      <c r="CC17" s="16"/>
      <c r="CD17" s="17">
        <f t="shared" si="11"/>
        <v>8</v>
      </c>
      <c r="CE17" s="16"/>
      <c r="CF17" s="16"/>
      <c r="CG17" s="16"/>
      <c r="CH17" s="16"/>
      <c r="CI17" s="16"/>
      <c r="CJ17" s="16"/>
      <c r="CK17" s="46"/>
      <c r="CL17" s="46"/>
      <c r="CM17" s="46">
        <v>3</v>
      </c>
      <c r="CN17" s="16">
        <v>1</v>
      </c>
      <c r="CO17" s="16">
        <v>4</v>
      </c>
      <c r="CP17" s="28"/>
    </row>
    <row r="18" spans="1:94" ht="24.75" customHeight="1">
      <c r="A18" s="13">
        <v>11</v>
      </c>
      <c r="B18" s="30" t="s">
        <v>11</v>
      </c>
      <c r="C18" s="14">
        <v>657</v>
      </c>
      <c r="D18" s="14">
        <v>876</v>
      </c>
      <c r="E18" s="14">
        <v>1914</v>
      </c>
      <c r="F18" s="14">
        <v>1105</v>
      </c>
      <c r="G18" s="14">
        <v>451</v>
      </c>
      <c r="H18" s="14">
        <v>276</v>
      </c>
      <c r="I18" s="14">
        <v>589</v>
      </c>
      <c r="J18" s="14">
        <v>295</v>
      </c>
      <c r="K18" s="14">
        <v>343</v>
      </c>
      <c r="L18" s="14">
        <v>2210</v>
      </c>
      <c r="M18" s="14">
        <v>2183</v>
      </c>
      <c r="N18" s="14">
        <v>1286</v>
      </c>
      <c r="O18" s="14">
        <v>69</v>
      </c>
      <c r="P18" s="14">
        <v>621</v>
      </c>
      <c r="Q18" s="14">
        <v>1208</v>
      </c>
      <c r="R18" s="14">
        <v>667</v>
      </c>
      <c r="S18" s="14">
        <v>115</v>
      </c>
      <c r="T18" s="14">
        <v>953</v>
      </c>
      <c r="U18" s="14">
        <v>742</v>
      </c>
      <c r="V18" s="14">
        <v>1074</v>
      </c>
      <c r="W18" s="14"/>
      <c r="X18" s="14">
        <v>397</v>
      </c>
      <c r="Y18" s="14">
        <v>325</v>
      </c>
      <c r="Z18" s="95">
        <f t="shared" si="0"/>
        <v>18356</v>
      </c>
      <c r="AA18" s="32">
        <v>273</v>
      </c>
      <c r="AB18" s="32"/>
      <c r="AC18"/>
      <c r="AD18" s="210" t="s">
        <v>93</v>
      </c>
      <c r="AE18" s="211"/>
      <c r="AF18" s="86">
        <f>SUM(AF6:AF17)</f>
        <v>357</v>
      </c>
      <c r="AG18" s="86">
        <f aca="true" t="shared" si="17" ref="AG18:AO18">SUM(AG6:AG17)</f>
        <v>218</v>
      </c>
      <c r="AH18" s="86">
        <f t="shared" si="17"/>
        <v>4195</v>
      </c>
      <c r="AI18" s="86">
        <f t="shared" si="17"/>
        <v>3972</v>
      </c>
      <c r="AJ18" s="86">
        <f t="shared" si="17"/>
        <v>98</v>
      </c>
      <c r="AK18" s="86">
        <f t="shared" si="17"/>
        <v>79</v>
      </c>
      <c r="AL18" s="86">
        <f t="shared" si="17"/>
        <v>4149</v>
      </c>
      <c r="AM18" s="86">
        <f t="shared" si="17"/>
        <v>264</v>
      </c>
      <c r="AN18" s="86">
        <f t="shared" si="17"/>
        <v>18356</v>
      </c>
      <c r="AO18" s="86">
        <f t="shared" si="17"/>
        <v>16133</v>
      </c>
      <c r="AP18" s="82">
        <f>AO18/AL18</f>
        <v>3.8884068450228972</v>
      </c>
      <c r="AQ18" s="83">
        <f>AN18/AF21</f>
        <v>199.52173913043478</v>
      </c>
      <c r="AR18" s="83">
        <f>(AN18/(AF18*AF21))*100</f>
        <v>55.888442333455124</v>
      </c>
      <c r="AS18" s="83">
        <f>AL18/AF18</f>
        <v>11.621848739495798</v>
      </c>
      <c r="AT18" s="83">
        <f>((AF18*AF21)-AN18)/AL18</f>
        <v>3.491925765244637</v>
      </c>
      <c r="AU18" s="83">
        <f>((AJ18+AK18)/AL18)*1000</f>
        <v>42.660882140274765</v>
      </c>
      <c r="AV18" s="83">
        <f>(AK18/AL18)*1000</f>
        <v>19.04073270667631</v>
      </c>
      <c r="AW18"/>
      <c r="AX18" s="12">
        <f t="shared" si="9"/>
        <v>12</v>
      </c>
      <c r="AY18" s="11" t="s">
        <v>43</v>
      </c>
      <c r="AZ18" s="16">
        <v>15</v>
      </c>
      <c r="BA18" s="16">
        <v>156</v>
      </c>
      <c r="BB18" s="16">
        <v>151</v>
      </c>
      <c r="BC18" s="16"/>
      <c r="BD18" s="16"/>
      <c r="BE18" s="17">
        <f t="shared" si="5"/>
        <v>151</v>
      </c>
      <c r="BF18" s="17">
        <f t="shared" si="6"/>
        <v>20</v>
      </c>
      <c r="BG18" s="17">
        <f t="shared" si="7"/>
        <v>581</v>
      </c>
      <c r="BH18" s="16"/>
      <c r="BI18" s="16"/>
      <c r="BJ18" s="16"/>
      <c r="BK18" s="16"/>
      <c r="BL18" s="16"/>
      <c r="BM18" s="16"/>
      <c r="BN18" s="35"/>
      <c r="BO18" s="46">
        <v>57</v>
      </c>
      <c r="BP18" s="46">
        <v>113</v>
      </c>
      <c r="BQ18" s="16">
        <v>119</v>
      </c>
      <c r="BR18" s="16">
        <v>292</v>
      </c>
      <c r="BS18" s="24">
        <v>655</v>
      </c>
      <c r="BT18" s="37">
        <f t="shared" si="8"/>
        <v>4.337748344370861</v>
      </c>
      <c r="BU18" s="28"/>
      <c r="BW18" s="12">
        <f t="shared" si="10"/>
        <v>12</v>
      </c>
      <c r="BX18" s="11" t="s">
        <v>43</v>
      </c>
      <c r="BY18" s="16">
        <v>15</v>
      </c>
      <c r="BZ18" s="16">
        <v>156</v>
      </c>
      <c r="CA18" s="16">
        <v>151</v>
      </c>
      <c r="CB18" s="16"/>
      <c r="CC18" s="16"/>
      <c r="CD18" s="17">
        <f t="shared" si="11"/>
        <v>151</v>
      </c>
      <c r="CE18" s="16"/>
      <c r="CF18" s="16"/>
      <c r="CG18" s="16"/>
      <c r="CH18" s="16"/>
      <c r="CI18" s="16"/>
      <c r="CJ18" s="16"/>
      <c r="CK18" s="46"/>
      <c r="CL18" s="46">
        <v>1</v>
      </c>
      <c r="CM18" s="46">
        <v>26</v>
      </c>
      <c r="CN18" s="16">
        <v>36</v>
      </c>
      <c r="CO18" s="16">
        <v>88</v>
      </c>
      <c r="CP18" s="28"/>
    </row>
    <row r="19" spans="1:94" ht="24.75" customHeight="1">
      <c r="A19" s="13">
        <v>12</v>
      </c>
      <c r="B19" s="30" t="s">
        <v>18</v>
      </c>
      <c r="C19" s="14">
        <v>587</v>
      </c>
      <c r="D19" s="14">
        <v>878</v>
      </c>
      <c r="E19" s="14">
        <v>1935</v>
      </c>
      <c r="F19" s="14">
        <v>1051</v>
      </c>
      <c r="G19" s="14">
        <v>167</v>
      </c>
      <c r="H19" s="14">
        <v>128</v>
      </c>
      <c r="I19" s="14">
        <v>47</v>
      </c>
      <c r="J19" s="14">
        <v>87</v>
      </c>
      <c r="K19" s="14">
        <v>64</v>
      </c>
      <c r="L19" s="14">
        <v>2137</v>
      </c>
      <c r="M19" s="14">
        <v>2228</v>
      </c>
      <c r="N19" s="14">
        <v>1276</v>
      </c>
      <c r="O19" s="14">
        <v>61</v>
      </c>
      <c r="P19" s="14">
        <v>589</v>
      </c>
      <c r="Q19" s="14">
        <v>1109</v>
      </c>
      <c r="R19" s="14">
        <v>649</v>
      </c>
      <c r="S19" s="14">
        <v>68</v>
      </c>
      <c r="T19" s="14">
        <v>792</v>
      </c>
      <c r="U19" s="14">
        <v>742</v>
      </c>
      <c r="V19" s="14">
        <v>1026</v>
      </c>
      <c r="W19" s="14"/>
      <c r="X19" s="14">
        <v>147</v>
      </c>
      <c r="Y19" s="14">
        <v>365</v>
      </c>
      <c r="Z19" s="95">
        <f t="shared" si="0"/>
        <v>16133</v>
      </c>
      <c r="AA19" s="32">
        <v>308</v>
      </c>
      <c r="AB19" s="32"/>
      <c r="AC19"/>
      <c r="AD19" s="12">
        <f>AD17+1</f>
        <v>13</v>
      </c>
      <c r="AE19" s="8" t="s">
        <v>96</v>
      </c>
      <c r="AF19" s="87"/>
      <c r="AG19" s="55">
        <v>5</v>
      </c>
      <c r="AH19" s="55">
        <v>212</v>
      </c>
      <c r="AI19" s="55">
        <v>213</v>
      </c>
      <c r="AJ19" s="55">
        <v>2</v>
      </c>
      <c r="AK19" s="55"/>
      <c r="AL19" s="79">
        <f>SUM(AI19:AK19)</f>
        <v>215</v>
      </c>
      <c r="AM19" s="80">
        <f>((SUM(AG19:AH19))-(SUM(AI19:AK19)))</f>
        <v>2</v>
      </c>
      <c r="AN19" s="55">
        <v>273</v>
      </c>
      <c r="AO19" s="55">
        <v>308</v>
      </c>
      <c r="AP19" s="82">
        <f>AO19/AL19</f>
        <v>1.4325581395348836</v>
      </c>
      <c r="AQ19" s="83">
        <f>AN19/AF21</f>
        <v>2.967391304347826</v>
      </c>
      <c r="AR19" s="83" t="e">
        <f>(AN19/(AF19*AF21))*100</f>
        <v>#DIV/0!</v>
      </c>
      <c r="AS19" s="83" t="e">
        <f>AL19/AF19</f>
        <v>#DIV/0!</v>
      </c>
      <c r="AT19" s="83">
        <f>((AF19*AF21)-AN19)/AL19</f>
        <v>-1.2697674418604652</v>
      </c>
      <c r="AU19" s="83">
        <f>((AJ19+AK19)/AL18)*1000</f>
        <v>0.48204386599180526</v>
      </c>
      <c r="AV19" s="83">
        <f>(AK19/AL18)*1000</f>
        <v>0</v>
      </c>
      <c r="AW19"/>
      <c r="AX19" s="12">
        <f t="shared" si="9"/>
        <v>13</v>
      </c>
      <c r="AY19" s="11" t="s">
        <v>44</v>
      </c>
      <c r="AZ19" s="16">
        <v>14</v>
      </c>
      <c r="BA19" s="16">
        <v>146</v>
      </c>
      <c r="BB19" s="16">
        <v>128</v>
      </c>
      <c r="BC19" s="16">
        <v>22</v>
      </c>
      <c r="BD19" s="16">
        <v>10</v>
      </c>
      <c r="BE19" s="17">
        <f t="shared" si="5"/>
        <v>160</v>
      </c>
      <c r="BF19" s="17">
        <f t="shared" si="6"/>
        <v>0</v>
      </c>
      <c r="BG19" s="17">
        <f t="shared" si="7"/>
        <v>920</v>
      </c>
      <c r="BH19" s="16">
        <v>90</v>
      </c>
      <c r="BI19" s="16">
        <v>17</v>
      </c>
      <c r="BJ19" s="16"/>
      <c r="BK19" s="16"/>
      <c r="BL19" s="16"/>
      <c r="BM19" s="16">
        <v>25</v>
      </c>
      <c r="BN19" s="35"/>
      <c r="BO19" s="46">
        <v>63</v>
      </c>
      <c r="BP19" s="46">
        <v>113</v>
      </c>
      <c r="BQ19" s="16">
        <v>77</v>
      </c>
      <c r="BR19" s="16">
        <v>535</v>
      </c>
      <c r="BS19" s="24">
        <v>632</v>
      </c>
      <c r="BT19" s="37">
        <f t="shared" si="8"/>
        <v>3.95</v>
      </c>
      <c r="BU19" s="28"/>
      <c r="BW19" s="12">
        <f t="shared" si="10"/>
        <v>13</v>
      </c>
      <c r="BX19" s="11" t="s">
        <v>44</v>
      </c>
      <c r="BY19" s="16">
        <v>14</v>
      </c>
      <c r="BZ19" s="16">
        <v>146</v>
      </c>
      <c r="CA19" s="16">
        <v>128</v>
      </c>
      <c r="CB19" s="16">
        <v>22</v>
      </c>
      <c r="CC19" s="16">
        <v>10</v>
      </c>
      <c r="CD19" s="17">
        <f t="shared" si="11"/>
        <v>160</v>
      </c>
      <c r="CE19" s="16">
        <v>21</v>
      </c>
      <c r="CF19" s="16">
        <v>7</v>
      </c>
      <c r="CG19" s="16"/>
      <c r="CH19" s="16"/>
      <c r="CI19" s="16"/>
      <c r="CJ19" s="16">
        <v>4</v>
      </c>
      <c r="CK19" s="46"/>
      <c r="CL19" s="46">
        <v>14</v>
      </c>
      <c r="CM19" s="46">
        <v>15</v>
      </c>
      <c r="CN19" s="16">
        <v>30</v>
      </c>
      <c r="CO19" s="16">
        <v>69</v>
      </c>
      <c r="CP19" s="28"/>
    </row>
    <row r="20" spans="1:94" ht="24.75" customHeight="1">
      <c r="A20" s="13">
        <v>13</v>
      </c>
      <c r="B20" s="50" t="s">
        <v>103</v>
      </c>
      <c r="C20" s="33">
        <f>C19/C16</f>
        <v>1.7315634218289087</v>
      </c>
      <c r="D20" s="33">
        <f aca="true" t="shared" si="18" ref="D20:AB20">D19/D16</f>
        <v>3.834061135371179</v>
      </c>
      <c r="E20" s="33">
        <f t="shared" si="18"/>
        <v>3.9979338842975207</v>
      </c>
      <c r="F20" s="33">
        <f t="shared" si="18"/>
        <v>3.401294498381877</v>
      </c>
      <c r="G20" s="33">
        <f t="shared" si="18"/>
        <v>2.9298245614035086</v>
      </c>
      <c r="H20" s="33">
        <f>H19/H16</f>
        <v>2.8444444444444446</v>
      </c>
      <c r="I20" s="33">
        <f>I19/I16</f>
        <v>2.1363636363636362</v>
      </c>
      <c r="J20" s="33">
        <f>J19/J16</f>
        <v>4.578947368421052</v>
      </c>
      <c r="K20" s="33">
        <f t="shared" si="18"/>
        <v>5.818181818181818</v>
      </c>
      <c r="L20" s="33">
        <f t="shared" si="18"/>
        <v>3.5439469320066337</v>
      </c>
      <c r="M20" s="33">
        <f t="shared" si="18"/>
        <v>4.491935483870968</v>
      </c>
      <c r="N20" s="33">
        <f t="shared" si="18"/>
        <v>4.7790262172284645</v>
      </c>
      <c r="O20" s="33">
        <f t="shared" si="18"/>
        <v>4.6923076923076925</v>
      </c>
      <c r="P20" s="33">
        <f t="shared" si="18"/>
        <v>14.725</v>
      </c>
      <c r="Q20" s="33">
        <f t="shared" si="18"/>
        <v>3.837370242214533</v>
      </c>
      <c r="R20" s="33">
        <f t="shared" si="18"/>
        <v>5.743362831858407</v>
      </c>
      <c r="S20" s="33">
        <f t="shared" si="18"/>
        <v>5.666666666666667</v>
      </c>
      <c r="T20" s="33">
        <f t="shared" si="18"/>
        <v>3.473684210526316</v>
      </c>
      <c r="U20" s="33">
        <f t="shared" si="18"/>
        <v>3.728643216080402</v>
      </c>
      <c r="V20" s="33">
        <f>V19/V16</f>
        <v>3.703971119133574</v>
      </c>
      <c r="W20" s="33" t="e">
        <f t="shared" si="18"/>
        <v>#DIV/0!</v>
      </c>
      <c r="X20" s="33">
        <f t="shared" si="18"/>
        <v>3.972972972972973</v>
      </c>
      <c r="Y20" s="33">
        <f>Y19/Y16</f>
        <v>6.083333333333333</v>
      </c>
      <c r="Z20" s="33">
        <f t="shared" si="18"/>
        <v>3.8884068450228972</v>
      </c>
      <c r="AA20" s="33">
        <f>AA19/AA16</f>
        <v>1.4325581395348836</v>
      </c>
      <c r="AB20" s="33" t="e">
        <f t="shared" si="18"/>
        <v>#DIV/0!</v>
      </c>
      <c r="AC20"/>
      <c r="AD20" s="12">
        <f>AD19+1</f>
        <v>14</v>
      </c>
      <c r="AE20" s="8" t="s">
        <v>71</v>
      </c>
      <c r="AF20" s="12"/>
      <c r="AG20" s="55"/>
      <c r="AH20" s="55"/>
      <c r="AI20" s="55"/>
      <c r="AJ20" s="55"/>
      <c r="AK20" s="55"/>
      <c r="AL20" s="79">
        <f>SUM(AI20:AK20)</f>
        <v>0</v>
      </c>
      <c r="AM20" s="80">
        <f>((SUM(AG20:AH20))-(SUM(AI20:AK20)))</f>
        <v>0</v>
      </c>
      <c r="AN20" s="55"/>
      <c r="AO20" s="55"/>
      <c r="AP20" s="82" t="e">
        <f>AO20/AL20</f>
        <v>#DIV/0!</v>
      </c>
      <c r="AQ20" s="83">
        <f>AN20/AF21</f>
        <v>0</v>
      </c>
      <c r="AR20" s="83" t="e">
        <f>(AN20/(AF20*AF21))*100</f>
        <v>#DIV/0!</v>
      </c>
      <c r="AS20" s="83" t="e">
        <f>AL20/AF20</f>
        <v>#DIV/0!</v>
      </c>
      <c r="AT20" s="83" t="e">
        <f>((AF20*AF21)-AN20)/AL20</f>
        <v>#DIV/0!</v>
      </c>
      <c r="AU20" s="83">
        <f>((AJ20+AK20)/AL18)*1000</f>
        <v>0</v>
      </c>
      <c r="AV20" s="83">
        <f>(AK20/AL18)*1000</f>
        <v>0</v>
      </c>
      <c r="AW20"/>
      <c r="AX20" s="12">
        <f t="shared" si="9"/>
        <v>14</v>
      </c>
      <c r="AY20" s="11" t="s">
        <v>45</v>
      </c>
      <c r="AZ20" s="16">
        <v>3</v>
      </c>
      <c r="BA20" s="16">
        <v>67</v>
      </c>
      <c r="BB20" s="16">
        <v>61</v>
      </c>
      <c r="BC20" s="16"/>
      <c r="BD20" s="16"/>
      <c r="BE20" s="17">
        <f t="shared" si="5"/>
        <v>61</v>
      </c>
      <c r="BF20" s="17">
        <f t="shared" si="6"/>
        <v>9</v>
      </c>
      <c r="BG20" s="17">
        <f t="shared" si="7"/>
        <v>186</v>
      </c>
      <c r="BH20" s="16"/>
      <c r="BI20" s="16"/>
      <c r="BJ20" s="16"/>
      <c r="BK20" s="16"/>
      <c r="BL20" s="16"/>
      <c r="BM20" s="16"/>
      <c r="BN20" s="35"/>
      <c r="BO20" s="46">
        <v>21</v>
      </c>
      <c r="BP20" s="46">
        <v>53</v>
      </c>
      <c r="BQ20" s="16">
        <v>16</v>
      </c>
      <c r="BR20" s="16">
        <v>96</v>
      </c>
      <c r="BS20" s="24">
        <v>97</v>
      </c>
      <c r="BT20" s="37">
        <f t="shared" si="8"/>
        <v>1.5901639344262295</v>
      </c>
      <c r="BU20" s="28"/>
      <c r="BW20" s="12">
        <f t="shared" si="10"/>
        <v>14</v>
      </c>
      <c r="BX20" s="11" t="s">
        <v>45</v>
      </c>
      <c r="BY20" s="16">
        <v>3</v>
      </c>
      <c r="BZ20" s="16">
        <v>67</v>
      </c>
      <c r="CA20" s="16">
        <v>61</v>
      </c>
      <c r="CB20" s="16"/>
      <c r="CC20" s="16"/>
      <c r="CD20" s="17">
        <f t="shared" si="11"/>
        <v>61</v>
      </c>
      <c r="CE20" s="16"/>
      <c r="CF20" s="16"/>
      <c r="CG20" s="16"/>
      <c r="CH20" s="16"/>
      <c r="CI20" s="16"/>
      <c r="CJ20" s="16"/>
      <c r="CK20" s="46"/>
      <c r="CL20" s="46">
        <v>5</v>
      </c>
      <c r="CM20" s="46">
        <v>13</v>
      </c>
      <c r="CN20" s="16">
        <v>12</v>
      </c>
      <c r="CO20" s="16">
        <v>31</v>
      </c>
      <c r="CP20" s="28"/>
    </row>
    <row r="21" spans="1:94" ht="24.75" customHeight="1">
      <c r="A21" s="13">
        <v>14</v>
      </c>
      <c r="B21" s="30" t="s">
        <v>83</v>
      </c>
      <c r="C21" s="33">
        <f>C18/C28</f>
        <v>7.141304347826087</v>
      </c>
      <c r="D21" s="33">
        <f>D18/C28</f>
        <v>9.521739130434783</v>
      </c>
      <c r="E21" s="33">
        <f>E18/C28</f>
        <v>20.804347826086957</v>
      </c>
      <c r="F21" s="33">
        <f>F18/C28</f>
        <v>12.01086956521739</v>
      </c>
      <c r="G21" s="33">
        <f>G18/C28</f>
        <v>4.9021739130434785</v>
      </c>
      <c r="H21" s="33">
        <f>H18/C28</f>
        <v>3</v>
      </c>
      <c r="I21" s="33">
        <f>I18/C28</f>
        <v>6.4021739130434785</v>
      </c>
      <c r="J21" s="33">
        <f>J18/C28</f>
        <v>3.2065217391304346</v>
      </c>
      <c r="K21" s="33">
        <f>K18/C28</f>
        <v>3.7282608695652173</v>
      </c>
      <c r="L21" s="33">
        <f>L18/C28</f>
        <v>24.02173913043478</v>
      </c>
      <c r="M21" s="33">
        <f>M18/C28</f>
        <v>23.72826086956522</v>
      </c>
      <c r="N21" s="33">
        <f>N18/C28</f>
        <v>13.978260869565217</v>
      </c>
      <c r="O21" s="33">
        <f>O18/C28</f>
        <v>0.75</v>
      </c>
      <c r="P21" s="33">
        <f>P18/C28</f>
        <v>6.75</v>
      </c>
      <c r="Q21" s="33">
        <f>Q18/C28</f>
        <v>13.130434782608695</v>
      </c>
      <c r="R21" s="33">
        <f>R18/C28</f>
        <v>7.25</v>
      </c>
      <c r="S21" s="33">
        <f>S18/C28</f>
        <v>1.25</v>
      </c>
      <c r="T21" s="33">
        <f>T18/C28</f>
        <v>10.358695652173912</v>
      </c>
      <c r="U21" s="33">
        <f>U18/C28</f>
        <v>8.065217391304348</v>
      </c>
      <c r="V21" s="33">
        <f>V18/C28</f>
        <v>11.673913043478262</v>
      </c>
      <c r="W21" s="33">
        <f>W18/C28</f>
        <v>0</v>
      </c>
      <c r="X21" s="33">
        <f>X18/C28</f>
        <v>4.315217391304348</v>
      </c>
      <c r="Y21" s="33">
        <f>Y18/C28</f>
        <v>3.532608695652174</v>
      </c>
      <c r="Z21" s="33">
        <f>Z18/C28</f>
        <v>199.52173913043478</v>
      </c>
      <c r="AA21" s="33" t="e">
        <f>AA18/B28</f>
        <v>#DIV/0!</v>
      </c>
      <c r="AB21" s="33">
        <f>AB18/C28</f>
        <v>0</v>
      </c>
      <c r="AC21"/>
      <c r="AD21" s="25" t="s">
        <v>21</v>
      </c>
      <c r="AE21" s="25"/>
      <c r="AF21" s="107">
        <f>C28</f>
        <v>92</v>
      </c>
      <c r="AG21" s="25" t="s">
        <v>20</v>
      </c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/>
      <c r="AX21" s="12">
        <f t="shared" si="9"/>
        <v>15</v>
      </c>
      <c r="AY21" s="11" t="s">
        <v>46</v>
      </c>
      <c r="AZ21" s="16">
        <v>11</v>
      </c>
      <c r="BA21" s="16">
        <v>287</v>
      </c>
      <c r="BB21" s="16">
        <v>272</v>
      </c>
      <c r="BC21" s="16">
        <v>11</v>
      </c>
      <c r="BD21" s="16">
        <v>3</v>
      </c>
      <c r="BE21" s="17">
        <f t="shared" si="5"/>
        <v>286</v>
      </c>
      <c r="BF21" s="17">
        <f t="shared" si="6"/>
        <v>12</v>
      </c>
      <c r="BG21" s="17">
        <f t="shared" si="7"/>
        <v>1916</v>
      </c>
      <c r="BH21" s="16"/>
      <c r="BI21" s="16">
        <v>59</v>
      </c>
      <c r="BJ21" s="16">
        <v>569</v>
      </c>
      <c r="BK21" s="16"/>
      <c r="BL21" s="16"/>
      <c r="BM21" s="16">
        <v>63</v>
      </c>
      <c r="BN21" s="46">
        <v>397</v>
      </c>
      <c r="BO21" s="46">
        <v>97</v>
      </c>
      <c r="BP21" s="46">
        <v>223</v>
      </c>
      <c r="BQ21" s="16">
        <v>135</v>
      </c>
      <c r="BR21" s="16">
        <v>373</v>
      </c>
      <c r="BS21" s="24">
        <v>911</v>
      </c>
      <c r="BT21" s="37">
        <f t="shared" si="8"/>
        <v>3.1853146853146854</v>
      </c>
      <c r="BU21" s="28"/>
      <c r="BW21" s="12">
        <f t="shared" si="10"/>
        <v>15</v>
      </c>
      <c r="BX21" s="11" t="s">
        <v>46</v>
      </c>
      <c r="BY21" s="16">
        <v>11</v>
      </c>
      <c r="BZ21" s="16">
        <v>287</v>
      </c>
      <c r="CA21" s="16">
        <v>272</v>
      </c>
      <c r="CB21" s="16">
        <v>11</v>
      </c>
      <c r="CC21" s="16">
        <v>3</v>
      </c>
      <c r="CD21" s="17">
        <f t="shared" si="11"/>
        <v>286</v>
      </c>
      <c r="CE21" s="16"/>
      <c r="CF21" s="16"/>
      <c r="CG21" s="16">
        <v>20</v>
      </c>
      <c r="CH21" s="16"/>
      <c r="CI21" s="16"/>
      <c r="CJ21" s="16">
        <v>8</v>
      </c>
      <c r="CK21" s="46">
        <v>106</v>
      </c>
      <c r="CL21" s="46">
        <v>16</v>
      </c>
      <c r="CM21" s="46">
        <v>42</v>
      </c>
      <c r="CN21" s="16">
        <v>27</v>
      </c>
      <c r="CO21" s="16">
        <v>67</v>
      </c>
      <c r="CP21" s="28"/>
    </row>
    <row r="22" spans="1:94" ht="24.75" customHeight="1">
      <c r="A22" s="13">
        <f t="shared" si="12"/>
        <v>15</v>
      </c>
      <c r="B22" s="30" t="s">
        <v>19</v>
      </c>
      <c r="C22" s="96">
        <f>(C18/(C6*C28))*100</f>
        <v>25.504658385093165</v>
      </c>
      <c r="D22" s="96">
        <f>(D18/(D6*C28))*100</f>
        <v>63.47826086956522</v>
      </c>
      <c r="E22" s="96">
        <f>(E18/(E6*C28))*100</f>
        <v>83.21739130434781</v>
      </c>
      <c r="F22" s="96">
        <f>(F18/(F6*C28))*100</f>
        <v>50.04528985507246</v>
      </c>
      <c r="G22" s="96">
        <f>(G18/(G6*C28))*100</f>
        <v>40.85144927536232</v>
      </c>
      <c r="H22" s="96">
        <f>(H18/(H6*C28))*100</f>
        <v>27.27272727272727</v>
      </c>
      <c r="I22" s="96">
        <f>(I18/(I6*C28))*100</f>
        <v>64.02173913043478</v>
      </c>
      <c r="J22" s="96">
        <f>(J18/(J6*C28))*100</f>
        <v>64.13043478260869</v>
      </c>
      <c r="K22" s="96">
        <f>(K18/(K6*C28))*100</f>
        <v>62.13768115942029</v>
      </c>
      <c r="L22" s="96">
        <f>(L18/(L6*C28))*100</f>
        <v>66.72705314009661</v>
      </c>
      <c r="M22" s="96">
        <f>(M18/(M6*C28))*100</f>
        <v>79.09420289855072</v>
      </c>
      <c r="N22" s="96">
        <f>(N18/(N6*C28))*100</f>
        <v>58.242753623188406</v>
      </c>
      <c r="O22" s="96">
        <f>(O18/(O6*C28))*100</f>
        <v>12.5</v>
      </c>
      <c r="P22" s="96">
        <f>(P18/(P6*C28))*100</f>
        <v>42.1875</v>
      </c>
      <c r="Q22" s="96">
        <f>(Q18/(Q6*C28))*100</f>
        <v>50.50167224080268</v>
      </c>
      <c r="R22" s="96" t="e">
        <f>(R18/(R6*C28))*100</f>
        <v>#DIV/0!</v>
      </c>
      <c r="S22" s="96">
        <f>(S18/(S6*C28))*100</f>
        <v>6.944444444444445</v>
      </c>
      <c r="T22" s="96">
        <f>(T18/(T6*C28))*100</f>
        <v>49.32712215320911</v>
      </c>
      <c r="U22" s="96">
        <f>(U18/(U6*C28))*100</f>
        <v>80.65217391304348</v>
      </c>
      <c r="V22" s="96">
        <f>(V18/(V6*C28))*100</f>
        <v>83.38509316770187</v>
      </c>
      <c r="W22" s="96" t="e">
        <f>(W18/(W6*C28))*100</f>
        <v>#DIV/0!</v>
      </c>
      <c r="X22" s="96">
        <f>(X18/(X6*C28))*100</f>
        <v>71.92028985507247</v>
      </c>
      <c r="Y22" s="96">
        <f>(Y18/(Y6*C28))*100</f>
        <v>25.232919254658388</v>
      </c>
      <c r="Z22" s="96">
        <f>(Z18/(Z6*C28))*100</f>
        <v>55.888442333455124</v>
      </c>
      <c r="AA22" s="96" t="e">
        <f>(AA18/(AA6*C28))*100</f>
        <v>#DIV/0!</v>
      </c>
      <c r="AB22" s="96">
        <f>(AB18/(AB6*C28))*100</f>
        <v>0</v>
      </c>
      <c r="AC22" s="119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74" t="s">
        <v>154</v>
      </c>
      <c r="AP22" s="174"/>
      <c r="AQ22" s="174"/>
      <c r="AR22" s="174"/>
      <c r="AS22" s="174"/>
      <c r="AT22" s="20"/>
      <c r="AU22" s="18"/>
      <c r="AV22" s="18"/>
      <c r="AW22"/>
      <c r="AX22" s="12">
        <f t="shared" si="9"/>
        <v>16</v>
      </c>
      <c r="AY22" s="8" t="s">
        <v>81</v>
      </c>
      <c r="AZ22" s="28">
        <v>2</v>
      </c>
      <c r="BA22" s="16">
        <v>140</v>
      </c>
      <c r="BB22" s="16">
        <v>136</v>
      </c>
      <c r="BC22" s="16"/>
      <c r="BD22" s="16">
        <v>4</v>
      </c>
      <c r="BE22" s="17">
        <f t="shared" si="5"/>
        <v>140</v>
      </c>
      <c r="BF22" s="17">
        <f t="shared" si="6"/>
        <v>2</v>
      </c>
      <c r="BG22" s="17">
        <f t="shared" si="7"/>
        <v>570</v>
      </c>
      <c r="BH22" s="16"/>
      <c r="BI22" s="16"/>
      <c r="BJ22" s="16"/>
      <c r="BK22" s="16"/>
      <c r="BL22" s="16"/>
      <c r="BM22" s="16"/>
      <c r="BN22" s="35"/>
      <c r="BO22" s="46">
        <v>28</v>
      </c>
      <c r="BP22" s="46">
        <v>142</v>
      </c>
      <c r="BQ22" s="16">
        <v>99</v>
      </c>
      <c r="BR22" s="16">
        <v>301</v>
      </c>
      <c r="BS22" s="24">
        <v>665</v>
      </c>
      <c r="BT22" s="37">
        <f t="shared" si="8"/>
        <v>4.75</v>
      </c>
      <c r="BU22" s="28"/>
      <c r="BW22" s="12">
        <f t="shared" si="10"/>
        <v>16</v>
      </c>
      <c r="BX22" s="8" t="s">
        <v>81</v>
      </c>
      <c r="BY22" s="28">
        <v>2</v>
      </c>
      <c r="BZ22" s="16">
        <v>140</v>
      </c>
      <c r="CA22" s="16">
        <v>136</v>
      </c>
      <c r="CB22" s="16"/>
      <c r="CC22" s="16">
        <v>4</v>
      </c>
      <c r="CD22" s="17">
        <f t="shared" si="11"/>
        <v>140</v>
      </c>
      <c r="CE22" s="16"/>
      <c r="CF22" s="16"/>
      <c r="CG22" s="16"/>
      <c r="CH22" s="16"/>
      <c r="CI22" s="16"/>
      <c r="CJ22" s="16"/>
      <c r="CK22" s="46"/>
      <c r="CL22" s="46">
        <v>6</v>
      </c>
      <c r="CM22" s="46">
        <v>28</v>
      </c>
      <c r="CN22" s="16">
        <v>16</v>
      </c>
      <c r="CO22" s="16">
        <v>90</v>
      </c>
      <c r="CP22" s="28"/>
    </row>
    <row r="23" spans="1:94" ht="24.75" customHeight="1">
      <c r="A23" s="13">
        <f t="shared" si="12"/>
        <v>16</v>
      </c>
      <c r="B23" s="30" t="s">
        <v>135</v>
      </c>
      <c r="C23" s="33">
        <f aca="true" t="shared" si="19" ref="C23:AB23">C16/C6</f>
        <v>12.107142857142858</v>
      </c>
      <c r="D23" s="33">
        <f t="shared" si="19"/>
        <v>15.266666666666667</v>
      </c>
      <c r="E23" s="33">
        <f t="shared" si="19"/>
        <v>19.36</v>
      </c>
      <c r="F23" s="33">
        <f t="shared" si="19"/>
        <v>12.875</v>
      </c>
      <c r="G23" s="33">
        <f t="shared" si="19"/>
        <v>4.75</v>
      </c>
      <c r="H23" s="33">
        <f>H16/H6</f>
        <v>4.090909090909091</v>
      </c>
      <c r="I23" s="33">
        <f>I16/I6</f>
        <v>2.2</v>
      </c>
      <c r="J23" s="33">
        <f>J16/J6</f>
        <v>3.8</v>
      </c>
      <c r="K23" s="33">
        <f>K16/K6</f>
        <v>1.8333333333333333</v>
      </c>
      <c r="L23" s="33">
        <f>L16/L6</f>
        <v>16.75</v>
      </c>
      <c r="M23" s="33">
        <f t="shared" si="19"/>
        <v>16.533333333333335</v>
      </c>
      <c r="N23" s="33">
        <f t="shared" si="19"/>
        <v>11.125</v>
      </c>
      <c r="O23" s="33">
        <f t="shared" si="19"/>
        <v>2.1666666666666665</v>
      </c>
      <c r="P23" s="33">
        <f t="shared" si="19"/>
        <v>2.5</v>
      </c>
      <c r="Q23" s="33">
        <f t="shared" si="19"/>
        <v>11.115384615384615</v>
      </c>
      <c r="R23" s="33" t="e">
        <f t="shared" si="19"/>
        <v>#DIV/0!</v>
      </c>
      <c r="S23" s="33">
        <f t="shared" si="19"/>
        <v>0.6666666666666666</v>
      </c>
      <c r="T23" s="33">
        <f t="shared" si="19"/>
        <v>10.857142857142858</v>
      </c>
      <c r="U23" s="33">
        <f t="shared" si="19"/>
        <v>19.9</v>
      </c>
      <c r="V23" s="33">
        <f>V16/V6</f>
        <v>19.785714285714285</v>
      </c>
      <c r="W23" s="33" t="e">
        <f t="shared" si="19"/>
        <v>#DIV/0!</v>
      </c>
      <c r="X23" s="33">
        <f t="shared" si="19"/>
        <v>6.166666666666667</v>
      </c>
      <c r="Y23" s="33">
        <f t="shared" si="19"/>
        <v>4.285714285714286</v>
      </c>
      <c r="Z23" s="33">
        <f>Z16/Z6</f>
        <v>11.621848739495798</v>
      </c>
      <c r="AA23" s="33" t="e">
        <f t="shared" si="19"/>
        <v>#DIV/0!</v>
      </c>
      <c r="AB23" s="33">
        <f t="shared" si="19"/>
        <v>0</v>
      </c>
      <c r="AC23" s="65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74" t="s">
        <v>95</v>
      </c>
      <c r="AP23" s="174"/>
      <c r="AQ23" s="174"/>
      <c r="AR23" s="174"/>
      <c r="AS23" s="174"/>
      <c r="AT23" s="20"/>
      <c r="AU23" s="18"/>
      <c r="AV23" s="18"/>
      <c r="AW23"/>
      <c r="AX23" s="12">
        <f t="shared" si="9"/>
        <v>17</v>
      </c>
      <c r="AY23" s="8" t="s">
        <v>94</v>
      </c>
      <c r="AZ23" s="34">
        <v>5</v>
      </c>
      <c r="BA23" s="16">
        <v>40</v>
      </c>
      <c r="BB23" s="16">
        <v>40</v>
      </c>
      <c r="BC23" s="16"/>
      <c r="BD23" s="16"/>
      <c r="BE23" s="17">
        <f t="shared" si="5"/>
        <v>40</v>
      </c>
      <c r="BF23" s="17">
        <f t="shared" si="6"/>
        <v>5</v>
      </c>
      <c r="BG23" s="17">
        <f t="shared" si="7"/>
        <v>621</v>
      </c>
      <c r="BH23" s="16"/>
      <c r="BI23" s="16"/>
      <c r="BJ23" s="16"/>
      <c r="BK23" s="16"/>
      <c r="BL23" s="16"/>
      <c r="BM23" s="16"/>
      <c r="BN23" s="35"/>
      <c r="BO23" s="46"/>
      <c r="BP23" s="46">
        <v>17</v>
      </c>
      <c r="BQ23" s="16">
        <v>93</v>
      </c>
      <c r="BR23" s="16">
        <v>511</v>
      </c>
      <c r="BS23" s="34">
        <v>589</v>
      </c>
      <c r="BT23" s="37">
        <f t="shared" si="8"/>
        <v>14.725</v>
      </c>
      <c r="BU23" s="35"/>
      <c r="BW23" s="12">
        <f t="shared" si="10"/>
        <v>17</v>
      </c>
      <c r="BX23" s="8" t="s">
        <v>94</v>
      </c>
      <c r="BY23" s="34">
        <v>5</v>
      </c>
      <c r="BZ23" s="16">
        <v>40</v>
      </c>
      <c r="CA23" s="16">
        <v>40</v>
      </c>
      <c r="CB23" s="16"/>
      <c r="CC23" s="16"/>
      <c r="CD23" s="17">
        <f t="shared" si="11"/>
        <v>40</v>
      </c>
      <c r="CE23" s="16"/>
      <c r="CF23" s="16"/>
      <c r="CG23" s="16"/>
      <c r="CH23" s="16"/>
      <c r="CI23" s="16"/>
      <c r="CJ23" s="16"/>
      <c r="CK23" s="46"/>
      <c r="CL23" s="46"/>
      <c r="CM23" s="46">
        <v>1</v>
      </c>
      <c r="CN23" s="16">
        <v>6</v>
      </c>
      <c r="CO23" s="16">
        <v>33</v>
      </c>
      <c r="CP23" s="28"/>
    </row>
    <row r="24" spans="1:94" ht="24.75" customHeight="1">
      <c r="A24" s="13">
        <f t="shared" si="12"/>
        <v>17</v>
      </c>
      <c r="B24" s="30" t="s">
        <v>138</v>
      </c>
      <c r="C24" s="96">
        <f>((C6*C28)-C18)/C16</f>
        <v>5.660766961651918</v>
      </c>
      <c r="D24" s="96">
        <f>((D6*C28)-D18)/D16</f>
        <v>2.2008733624454146</v>
      </c>
      <c r="E24" s="96">
        <f>((E6*C28)-E18)/E16</f>
        <v>0.7975206611570248</v>
      </c>
      <c r="F24" s="96">
        <f>((F6*C28)-F18)/F16</f>
        <v>3.56957928802589</v>
      </c>
      <c r="G24" s="96">
        <f>((G6*C28)-G18)/G16</f>
        <v>11.456140350877194</v>
      </c>
      <c r="H24" s="96">
        <f>((H6*C28)-H18)/H16</f>
        <v>16.355555555555554</v>
      </c>
      <c r="I24" s="96">
        <f>((I6*C28)-I18)/I16</f>
        <v>15.045454545454545</v>
      </c>
      <c r="J24" s="96">
        <f>((J6*C28)-J18)/J16</f>
        <v>8.68421052631579</v>
      </c>
      <c r="K24" s="96">
        <f>((K6*C28)-K18)/K16</f>
        <v>19</v>
      </c>
      <c r="L24" s="96">
        <f>((L6*C28)-L18)/L16</f>
        <v>1.8275290215588722</v>
      </c>
      <c r="M24" s="96">
        <f>((M6*C28)-M18)/M16</f>
        <v>1.1633064516129032</v>
      </c>
      <c r="N24" s="96">
        <f>((N6*C28)-N18)/N16</f>
        <v>3.453183520599251</v>
      </c>
      <c r="O24" s="96">
        <f>((O6*C28)-O18)/O16</f>
        <v>37.15384615384615</v>
      </c>
      <c r="P24" s="96">
        <f>((P6*C28)-P18)/P16</f>
        <v>21.275</v>
      </c>
      <c r="Q24" s="96">
        <f>((Q6*C28)-Q18)/Q16</f>
        <v>4.096885813148789</v>
      </c>
      <c r="R24" s="96">
        <f>((R6*C28)-R18)/R16</f>
        <v>-5.902654867256637</v>
      </c>
      <c r="S24" s="96">
        <f>((S6*C28)-S18)/S16</f>
        <v>128.41666666666666</v>
      </c>
      <c r="T24" s="96">
        <f>((T6*C28)-T18)/T16</f>
        <v>4.293859649122807</v>
      </c>
      <c r="U24" s="96">
        <f>((U6*C28)-U18)/U16</f>
        <v>0.8944723618090452</v>
      </c>
      <c r="V24" s="96">
        <f>((V6*C28)-V18)/V16</f>
        <v>0.7725631768953068</v>
      </c>
      <c r="W24" s="96" t="e">
        <f>((W6*C28)-W18)/W16</f>
        <v>#DIV/0!</v>
      </c>
      <c r="X24" s="96">
        <f>((X6*C28)-X18)/X16</f>
        <v>4.1891891891891895</v>
      </c>
      <c r="Y24" s="96">
        <f>((Y6*C28)-Y18)/Y16</f>
        <v>16.05</v>
      </c>
      <c r="Z24" s="96">
        <f>((Z6*C28)-Z18)/Z16</f>
        <v>3.491925765244637</v>
      </c>
      <c r="AA24" s="96">
        <f>((AA6*C28)-AA18)/AA16</f>
        <v>-1.2697674418604652</v>
      </c>
      <c r="AB24" s="96" t="e">
        <f>((AB6*C28)-AB18)/AB16</f>
        <v>#DIV/0!</v>
      </c>
      <c r="AC24" s="119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20"/>
      <c r="AP24" s="20"/>
      <c r="AQ24" s="20"/>
      <c r="AR24" s="20"/>
      <c r="AS24" s="18"/>
      <c r="AT24" s="18"/>
      <c r="AU24"/>
      <c r="AW24"/>
      <c r="AX24" s="12">
        <f t="shared" si="9"/>
        <v>18</v>
      </c>
      <c r="AY24" s="11" t="s">
        <v>42</v>
      </c>
      <c r="AZ24" s="24">
        <v>11</v>
      </c>
      <c r="BA24" s="24">
        <v>55</v>
      </c>
      <c r="BB24" s="24">
        <v>64</v>
      </c>
      <c r="BC24" s="24"/>
      <c r="BD24" s="24">
        <v>1</v>
      </c>
      <c r="BE24" s="17">
        <f t="shared" si="5"/>
        <v>65</v>
      </c>
      <c r="BF24" s="17">
        <f t="shared" si="6"/>
        <v>1</v>
      </c>
      <c r="BG24" s="17">
        <f t="shared" si="7"/>
        <v>325</v>
      </c>
      <c r="BH24" s="24"/>
      <c r="BI24" s="24"/>
      <c r="BJ24" s="24"/>
      <c r="BK24" s="24"/>
      <c r="BL24" s="24"/>
      <c r="BM24" s="24"/>
      <c r="BN24" s="35"/>
      <c r="BO24" s="47"/>
      <c r="BP24" s="47"/>
      <c r="BQ24" s="24"/>
      <c r="BR24" s="24">
        <v>325</v>
      </c>
      <c r="BS24" s="24">
        <v>365</v>
      </c>
      <c r="BT24" s="37">
        <f t="shared" si="8"/>
        <v>5.615384615384615</v>
      </c>
      <c r="BU24" s="35"/>
      <c r="BW24" s="12">
        <f t="shared" si="10"/>
        <v>18</v>
      </c>
      <c r="BX24" s="11" t="s">
        <v>42</v>
      </c>
      <c r="BY24" s="24">
        <v>11</v>
      </c>
      <c r="BZ24" s="24">
        <v>55</v>
      </c>
      <c r="CA24" s="24">
        <v>64</v>
      </c>
      <c r="CB24" s="24"/>
      <c r="CC24" s="24">
        <v>1</v>
      </c>
      <c r="CD24" s="17">
        <f t="shared" si="11"/>
        <v>65</v>
      </c>
      <c r="CE24" s="24"/>
      <c r="CF24" s="24"/>
      <c r="CG24" s="24"/>
      <c r="CH24" s="24"/>
      <c r="CI24" s="24"/>
      <c r="CJ24" s="24"/>
      <c r="CK24" s="47"/>
      <c r="CL24" s="47"/>
      <c r="CM24" s="47"/>
      <c r="CN24" s="24"/>
      <c r="CO24" s="24">
        <v>65</v>
      </c>
      <c r="CP24" s="28"/>
    </row>
    <row r="25" spans="1:94" ht="24.75" customHeight="1">
      <c r="A25" s="13">
        <f t="shared" si="12"/>
        <v>18</v>
      </c>
      <c r="B25" s="11" t="s">
        <v>137</v>
      </c>
      <c r="C25" s="33">
        <f>((C13+C14)/Z16)*1000</f>
        <v>0.24102193299590263</v>
      </c>
      <c r="D25" s="33">
        <f>((D13+D14)/Z16)*1000</f>
        <v>1.4461315979754157</v>
      </c>
      <c r="E25" s="33">
        <f>((E13+E14)/Z16)*1000</f>
        <v>0.48204386599180526</v>
      </c>
      <c r="F25" s="33">
        <f>((F13+F14)/Z16)*1000</f>
        <v>0.24102193299590263</v>
      </c>
      <c r="G25" s="33">
        <f>((G13+G14)/Z16)*1000</f>
        <v>12.774162448782839</v>
      </c>
      <c r="H25" s="33">
        <f>((H13+H14)/Z16)*1000</f>
        <v>10.122921185827911</v>
      </c>
      <c r="I25" s="33">
        <f>((I13+I14)/Z16)*1000</f>
        <v>2.8922631959508314</v>
      </c>
      <c r="J25" s="33">
        <f>((J13+J14)/Z16)*1000</f>
        <v>2.1691973969631237</v>
      </c>
      <c r="K25" s="33">
        <f>((K13+K14)/Z16)*1000</f>
        <v>2.651241262954929</v>
      </c>
      <c r="L25" s="33">
        <f>((L13+L14)/Z16)*1000</f>
        <v>0.48204386599180526</v>
      </c>
      <c r="M25" s="33">
        <f>((M13+M14)/Z16)*1000</f>
        <v>1.205109664979513</v>
      </c>
      <c r="N25" s="33">
        <f>((N13+N14)/Z16)*1000</f>
        <v>3.1332851289467345</v>
      </c>
      <c r="O25" s="33">
        <f>((O13+O14)/Z16)*1000</f>
        <v>0.7230657989877078</v>
      </c>
      <c r="P25" s="33">
        <f>((P13+P14)/Z16)*1000</f>
        <v>0</v>
      </c>
      <c r="Q25" s="33">
        <f>((Q13+Q14)/Z16)*1000</f>
        <v>1.4461315979754157</v>
      </c>
      <c r="R25" s="33">
        <f>((R13+R14)/Z16)*1000</f>
        <v>0.48204386599180526</v>
      </c>
      <c r="S25" s="33">
        <f>((S13+S14)/Z16)*1000</f>
        <v>0</v>
      </c>
      <c r="T25" s="33">
        <f>((T13+T14)/Z16)*1000</f>
        <v>0.9640877319836105</v>
      </c>
      <c r="U25" s="33">
        <f>((U13+U14)/Z16)*1000</f>
        <v>0.7230657989877078</v>
      </c>
      <c r="V25" s="33">
        <f>((V13+V14)/Z16)*1000</f>
        <v>0.24102193299590263</v>
      </c>
      <c r="W25" s="33">
        <f>((W13+W14)/Z16)*1000</f>
        <v>0</v>
      </c>
      <c r="X25" s="33">
        <f>((X13+X14)/Z16)*1000</f>
        <v>0</v>
      </c>
      <c r="Y25" s="33">
        <f>((Y13+Y14)/Z16)*1000</f>
        <v>0.24102193299590263</v>
      </c>
      <c r="Z25" s="33">
        <f>((Z13+Z14)/Z16)*1000</f>
        <v>42.660882140274765</v>
      </c>
      <c r="AA25" s="33">
        <f>((AA13+AA14)/Z16)*1000</f>
        <v>0.48204386599180526</v>
      </c>
      <c r="AB25" s="33">
        <f>((AB13+AB14)/Z16)*1000</f>
        <v>0</v>
      </c>
      <c r="AC25" s="65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20"/>
      <c r="AP25" s="20"/>
      <c r="AQ25" s="20"/>
      <c r="AR25" s="20"/>
      <c r="AS25" s="18"/>
      <c r="AT25" s="18"/>
      <c r="AU25"/>
      <c r="AW25"/>
      <c r="AX25" s="201" t="s">
        <v>82</v>
      </c>
      <c r="AY25" s="202"/>
      <c r="AZ25" s="17">
        <f aca="true" t="shared" si="20" ref="AZ25:BF25">SUM(AZ7:AZ24)</f>
        <v>218</v>
      </c>
      <c r="BA25" s="17">
        <f t="shared" si="20"/>
        <v>4195</v>
      </c>
      <c r="BB25" s="17">
        <f t="shared" si="20"/>
        <v>3972</v>
      </c>
      <c r="BC25" s="17">
        <f t="shared" si="20"/>
        <v>98</v>
      </c>
      <c r="BD25" s="17">
        <f t="shared" si="20"/>
        <v>79</v>
      </c>
      <c r="BE25" s="17">
        <f t="shared" si="20"/>
        <v>4149</v>
      </c>
      <c r="BF25" s="17">
        <f t="shared" si="20"/>
        <v>264</v>
      </c>
      <c r="BG25" s="17">
        <f t="shared" si="7"/>
        <v>18356</v>
      </c>
      <c r="BH25" s="17">
        <f aca="true" t="shared" si="21" ref="BH25:BS25">SUM(BH7:BH24)</f>
        <v>452</v>
      </c>
      <c r="BI25" s="17">
        <f t="shared" si="21"/>
        <v>281</v>
      </c>
      <c r="BJ25" s="17">
        <f t="shared" si="21"/>
        <v>589</v>
      </c>
      <c r="BK25" s="17">
        <f t="shared" si="21"/>
        <v>295</v>
      </c>
      <c r="BL25" s="17">
        <f t="shared" si="21"/>
        <v>343</v>
      </c>
      <c r="BM25" s="17">
        <f t="shared" si="21"/>
        <v>512</v>
      </c>
      <c r="BN25" s="17">
        <f>SUM(BN7:BN24)</f>
        <v>397</v>
      </c>
      <c r="BO25" s="17">
        <f>SUM(BO7:BO24)</f>
        <v>1151</v>
      </c>
      <c r="BP25" s="17">
        <f t="shared" si="21"/>
        <v>2403</v>
      </c>
      <c r="BQ25" s="17">
        <f t="shared" si="21"/>
        <v>1795</v>
      </c>
      <c r="BR25" s="17">
        <f t="shared" si="21"/>
        <v>10138</v>
      </c>
      <c r="BS25" s="17">
        <f t="shared" si="21"/>
        <v>13133</v>
      </c>
      <c r="BT25" s="37">
        <f t="shared" si="8"/>
        <v>3.165341046035189</v>
      </c>
      <c r="BU25" s="17">
        <f>SUM(BU7:BU24)</f>
        <v>0</v>
      </c>
      <c r="BW25" s="201" t="s">
        <v>82</v>
      </c>
      <c r="BX25" s="202"/>
      <c r="BY25" s="17">
        <f>SUM(BY7:BY24)</f>
        <v>218</v>
      </c>
      <c r="BZ25" s="17">
        <f>SUM(BZ7:BZ24)</f>
        <v>4195</v>
      </c>
      <c r="CA25" s="17">
        <f>SUM(CA7:CA24)</f>
        <v>3972</v>
      </c>
      <c r="CB25" s="17">
        <f>SUM(CB7:CB24)</f>
        <v>98</v>
      </c>
      <c r="CC25" s="17">
        <f>SUM(CC7:CC24)</f>
        <v>79</v>
      </c>
      <c r="CD25" s="17">
        <f t="shared" si="11"/>
        <v>4149</v>
      </c>
      <c r="CE25" s="17">
        <f aca="true" t="shared" si="22" ref="CE25:CP25">SUM(CE7:CE24)</f>
        <v>75</v>
      </c>
      <c r="CF25" s="17">
        <f t="shared" si="22"/>
        <v>59</v>
      </c>
      <c r="CG25" s="17">
        <f t="shared" si="22"/>
        <v>66</v>
      </c>
      <c r="CH25" s="17">
        <f t="shared" si="22"/>
        <v>47</v>
      </c>
      <c r="CI25" s="17">
        <f t="shared" si="22"/>
        <v>19</v>
      </c>
      <c r="CJ25" s="17">
        <f t="shared" si="22"/>
        <v>95</v>
      </c>
      <c r="CK25" s="17">
        <f t="shared" si="22"/>
        <v>106</v>
      </c>
      <c r="CL25" s="17">
        <f t="shared" si="22"/>
        <v>316</v>
      </c>
      <c r="CM25" s="17">
        <f t="shared" si="22"/>
        <v>626</v>
      </c>
      <c r="CN25" s="17">
        <f t="shared" si="22"/>
        <v>468</v>
      </c>
      <c r="CO25" s="17">
        <f t="shared" si="22"/>
        <v>2272</v>
      </c>
      <c r="CP25" s="17">
        <f t="shared" si="22"/>
        <v>0</v>
      </c>
    </row>
    <row r="26" spans="1:94" ht="24.75" customHeight="1">
      <c r="A26" s="13">
        <f t="shared" si="12"/>
        <v>19</v>
      </c>
      <c r="B26" s="11" t="s">
        <v>136</v>
      </c>
      <c r="C26" s="33">
        <f>(C14/Z16)*1000</f>
        <v>0.24102193299590263</v>
      </c>
      <c r="D26" s="33">
        <f>(D14/Z16)*1000</f>
        <v>0.9640877319836105</v>
      </c>
      <c r="E26" s="33">
        <f>(E14/Z16)*1000</f>
        <v>0.24102193299590263</v>
      </c>
      <c r="F26" s="33">
        <f>(F14/Z16)*1000</f>
        <v>0.24102193299590263</v>
      </c>
      <c r="G26" s="33">
        <f>(G14/Z16)*1000</f>
        <v>5.784526391901663</v>
      </c>
      <c r="H26" s="33">
        <f>(H14/Z16)*1000</f>
        <v>3.856350927934442</v>
      </c>
      <c r="I26" s="33">
        <f>(I14/Z16)*1000</f>
        <v>0.48204386599180526</v>
      </c>
      <c r="J26" s="33">
        <f>(J14/Z16)*1000</f>
        <v>1.205109664979513</v>
      </c>
      <c r="K26" s="33">
        <f>(K14/Z16)*1000</f>
        <v>1.6871535309713184</v>
      </c>
      <c r="L26" s="33">
        <f>(L14/Z16)*1000</f>
        <v>0.24102193299590263</v>
      </c>
      <c r="M26" s="33">
        <f>(M14/Z16)*1000</f>
        <v>0.48204386599180526</v>
      </c>
      <c r="N26" s="33">
        <f>(N14/Z16)*1000</f>
        <v>1.4461315979754157</v>
      </c>
      <c r="O26" s="33">
        <f>(O14/Z16)*1000</f>
        <v>0.48204386599180526</v>
      </c>
      <c r="P26" s="33">
        <f>(P14/Z16)*1000</f>
        <v>0</v>
      </c>
      <c r="Q26" s="33">
        <f>(Q14/Z16)*1000</f>
        <v>0.24102193299590263</v>
      </c>
      <c r="R26" s="33">
        <f>(R14/Z16)*1000</f>
        <v>0.24102193299590263</v>
      </c>
      <c r="S26" s="33">
        <f>(S14/Z16)*1000</f>
        <v>0</v>
      </c>
      <c r="T26" s="33">
        <f>(T14/Z16)*1000</f>
        <v>0.24102193299590263</v>
      </c>
      <c r="U26" s="33">
        <f>(U14/Z16)*1000</f>
        <v>0.48204386599180526</v>
      </c>
      <c r="V26" s="33">
        <f>(V14/Z16)*1000</f>
        <v>0.24102193299590263</v>
      </c>
      <c r="W26" s="33">
        <f>(W14/Z16)*1000</f>
        <v>0</v>
      </c>
      <c r="X26" s="33">
        <f>(X14/Z16)*1000</f>
        <v>0</v>
      </c>
      <c r="Y26" s="33">
        <f>(Y14/Z16)*1000</f>
        <v>0.24102193299590263</v>
      </c>
      <c r="Z26" s="33">
        <f>(Z14/Z16)*1000</f>
        <v>19.04073270667631</v>
      </c>
      <c r="AA26" s="33">
        <f>(AA14/Z16)*1000</f>
        <v>0</v>
      </c>
      <c r="AB26" s="33">
        <f>(AB14/Z16)*1000</f>
        <v>0</v>
      </c>
      <c r="AC26" s="65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20"/>
      <c r="AP26" s="20"/>
      <c r="AQ26" s="20"/>
      <c r="AR26" s="20"/>
      <c r="AS26" s="18"/>
      <c r="AT26" s="18"/>
      <c r="AU26"/>
      <c r="AW26"/>
      <c r="AX26" s="12">
        <f>AX24+1</f>
        <v>19</v>
      </c>
      <c r="AY26" s="49" t="s">
        <v>96</v>
      </c>
      <c r="AZ26" s="36">
        <v>5</v>
      </c>
      <c r="BA26" s="36">
        <v>212</v>
      </c>
      <c r="BB26" s="36">
        <v>213</v>
      </c>
      <c r="BC26" s="36">
        <v>2</v>
      </c>
      <c r="BD26" s="36"/>
      <c r="BE26" s="17">
        <f>SUM(BB26:BD26)</f>
        <v>215</v>
      </c>
      <c r="BF26" s="17">
        <f>((SUM(AZ26:BA26))-(SUM(BB26:BD26)))</f>
        <v>2</v>
      </c>
      <c r="BG26" s="17">
        <f t="shared" si="7"/>
        <v>273</v>
      </c>
      <c r="BH26" s="36"/>
      <c r="BI26" s="36"/>
      <c r="BJ26" s="36"/>
      <c r="BK26" s="36"/>
      <c r="BL26" s="36"/>
      <c r="BM26" s="36"/>
      <c r="BN26" s="48"/>
      <c r="BO26" s="48"/>
      <c r="BP26" s="48">
        <v>16</v>
      </c>
      <c r="BQ26" s="36">
        <v>12</v>
      </c>
      <c r="BR26" s="36">
        <v>245</v>
      </c>
      <c r="BS26" s="36">
        <v>308</v>
      </c>
      <c r="BT26" s="37">
        <f t="shared" si="8"/>
        <v>1.4325581395348836</v>
      </c>
      <c r="BU26" s="35"/>
      <c r="BW26" s="12">
        <f>BW24+1</f>
        <v>19</v>
      </c>
      <c r="BX26" s="49" t="s">
        <v>96</v>
      </c>
      <c r="BY26" s="36">
        <v>5</v>
      </c>
      <c r="BZ26" s="36">
        <v>212</v>
      </c>
      <c r="CA26" s="36">
        <v>213</v>
      </c>
      <c r="CB26" s="36">
        <v>2</v>
      </c>
      <c r="CC26" s="36"/>
      <c r="CD26" s="17">
        <f t="shared" si="11"/>
        <v>215</v>
      </c>
      <c r="CE26" s="36"/>
      <c r="CF26" s="36"/>
      <c r="CG26" s="36"/>
      <c r="CH26" s="36"/>
      <c r="CI26" s="36"/>
      <c r="CJ26" s="36"/>
      <c r="CK26" s="48"/>
      <c r="CL26" s="48"/>
      <c r="CM26" s="48">
        <v>10</v>
      </c>
      <c r="CN26" s="36">
        <v>13</v>
      </c>
      <c r="CO26" s="36">
        <v>192</v>
      </c>
      <c r="CP26" s="36"/>
    </row>
    <row r="27" spans="1:94" ht="24.75" customHeight="1">
      <c r="A27" s="13">
        <f>A26+1</f>
        <v>20</v>
      </c>
      <c r="B27" s="30" t="s">
        <v>80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120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20"/>
      <c r="AP27" s="20"/>
      <c r="AQ27" s="20"/>
      <c r="AR27" s="20"/>
      <c r="AS27" s="18"/>
      <c r="AT27" s="18"/>
      <c r="AU27"/>
      <c r="AW27"/>
      <c r="AX27" s="43" t="s">
        <v>21</v>
      </c>
      <c r="AY27" s="43"/>
      <c r="AZ27" s="39">
        <f>C28</f>
        <v>92</v>
      </c>
      <c r="BA27" s="43" t="s">
        <v>20</v>
      </c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W27" s="43" t="s">
        <v>21</v>
      </c>
      <c r="BX27" s="43"/>
      <c r="BY27" s="39">
        <f>C28</f>
        <v>92</v>
      </c>
      <c r="BZ27" s="43" t="s">
        <v>20</v>
      </c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P27" s="25"/>
    </row>
    <row r="28" spans="1:49" ht="16.5" customHeight="1">
      <c r="A28" s="40" t="s">
        <v>21</v>
      </c>
      <c r="B28" s="40"/>
      <c r="C28" s="41">
        <v>92</v>
      </c>
      <c r="D28" s="40" t="s">
        <v>20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20"/>
      <c r="AP28" s="20"/>
      <c r="AQ28" s="20"/>
      <c r="AR28" s="20"/>
      <c r="AS28" s="18"/>
      <c r="AT28" s="18"/>
      <c r="AU28"/>
      <c r="AW28"/>
    </row>
    <row r="29" spans="1:94" ht="16.5" customHeight="1">
      <c r="A29" s="43"/>
      <c r="B29" s="43"/>
      <c r="C29" s="53"/>
      <c r="D29" s="43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/>
      <c r="R29"/>
      <c r="S29"/>
      <c r="T29"/>
      <c r="U29"/>
      <c r="V29" s="174" t="s">
        <v>154</v>
      </c>
      <c r="W29" s="174"/>
      <c r="X29" s="174"/>
      <c r="Y29" s="174"/>
      <c r="Z29" s="174"/>
      <c r="AA29" s="174"/>
      <c r="AB29" s="174"/>
      <c r="AC29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20"/>
      <c r="AP29" s="20"/>
      <c r="AQ29" s="21"/>
      <c r="AR29" s="21"/>
      <c r="AS29" s="18"/>
      <c r="AT29" s="18"/>
      <c r="AU29"/>
      <c r="AW29"/>
      <c r="AX29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44" t="s">
        <v>140</v>
      </c>
      <c r="BP29" s="44"/>
      <c r="BQ29" s="44"/>
      <c r="BR29" s="44"/>
      <c r="BS29" s="44"/>
      <c r="BT29" s="44"/>
      <c r="BU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44" t="s">
        <v>152</v>
      </c>
      <c r="CM29" s="44"/>
      <c r="CN29" s="44"/>
      <c r="CO29" s="44"/>
      <c r="CP29" s="44"/>
    </row>
    <row r="30" spans="1:94" ht="15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/>
      <c r="R30"/>
      <c r="S30"/>
      <c r="T30"/>
      <c r="U30"/>
      <c r="V30" s="174" t="s">
        <v>89</v>
      </c>
      <c r="W30" s="174"/>
      <c r="X30" s="174"/>
      <c r="Y30" s="174"/>
      <c r="Z30" s="174"/>
      <c r="AA30" s="174"/>
      <c r="AB30" s="174"/>
      <c r="AC30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20"/>
      <c r="AR30" s="20"/>
      <c r="AS30" s="21"/>
      <c r="AT30" s="21"/>
      <c r="AU30" s="18"/>
      <c r="AV30" s="18"/>
      <c r="AW30"/>
      <c r="AX30"/>
      <c r="AY30" s="69" t="s">
        <v>114</v>
      </c>
      <c r="AZ30" s="69"/>
      <c r="BA30" s="69"/>
      <c r="BB30" s="25"/>
      <c r="BC30" s="25"/>
      <c r="BD30" s="25"/>
      <c r="BE30" s="25"/>
      <c r="BF30" s="25"/>
      <c r="BG30" s="25"/>
      <c r="BQ30" s="57" t="s">
        <v>95</v>
      </c>
      <c r="BR30" s="57"/>
      <c r="BS30" s="57"/>
      <c r="BT30" s="58"/>
      <c r="BU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N30" s="25"/>
      <c r="CO30" s="57" t="s">
        <v>95</v>
      </c>
      <c r="CP30" s="57"/>
    </row>
    <row r="31" spans="1:94" ht="15">
      <c r="A31" s="40"/>
      <c r="B31" s="42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/>
      <c r="S31"/>
      <c r="T31"/>
      <c r="U31"/>
      <c r="V31" s="20"/>
      <c r="W31" s="20"/>
      <c r="X31" s="20"/>
      <c r="Y31" s="20"/>
      <c r="Z31" s="20"/>
      <c r="AA31" s="20"/>
      <c r="AB31" s="20"/>
      <c r="AC31"/>
      <c r="AD31" s="18"/>
      <c r="AE31" s="18"/>
      <c r="AF31" s="18"/>
      <c r="AG31" s="18"/>
      <c r="AH31" s="18"/>
      <c r="AI31" s="18"/>
      <c r="AJ31" s="18"/>
      <c r="AK31" s="18"/>
      <c r="AL31" s="18"/>
      <c r="AM31"/>
      <c r="AN31"/>
      <c r="AO31"/>
      <c r="AP31"/>
      <c r="AQ31" s="76" t="s">
        <v>90</v>
      </c>
      <c r="AR31" s="76"/>
      <c r="AS31" s="76"/>
      <c r="AT31" s="2"/>
      <c r="AU31" s="18"/>
      <c r="AV31" s="18"/>
      <c r="AW31"/>
      <c r="AX31"/>
      <c r="AY31"/>
      <c r="AZ31"/>
      <c r="BA31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45"/>
      <c r="BR31" s="44"/>
      <c r="BS31" s="44"/>
      <c r="BT31" s="44"/>
      <c r="BU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O31" s="45"/>
      <c r="CP31" s="44"/>
    </row>
    <row r="32" spans="1:94" ht="15" customHeight="1">
      <c r="A32" s="18"/>
      <c r="B32" s="43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9"/>
      <c r="R32"/>
      <c r="S32"/>
      <c r="T32"/>
      <c r="U32"/>
      <c r="V32" s="20"/>
      <c r="W32" s="20"/>
      <c r="X32" s="20"/>
      <c r="Y32" s="20"/>
      <c r="Z32" s="20"/>
      <c r="AA32" s="20"/>
      <c r="AB32" s="21"/>
      <c r="AC32"/>
      <c r="AD32" s="18"/>
      <c r="AE32" s="22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75" t="s">
        <v>91</v>
      </c>
      <c r="AR32" s="75"/>
      <c r="AS32" s="75"/>
      <c r="AT32" s="2"/>
      <c r="AU32" s="18"/>
      <c r="AV32" s="18"/>
      <c r="AW32"/>
      <c r="AX32"/>
      <c r="AY32"/>
      <c r="AZ32"/>
      <c r="BA32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45"/>
      <c r="BR32" s="44"/>
      <c r="BS32" s="44"/>
      <c r="BT32" s="44"/>
      <c r="BU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45"/>
      <c r="CP32" s="44"/>
    </row>
    <row r="33" spans="1:94" ht="15" customHeight="1">
      <c r="A33"/>
      <c r="B33" s="51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/>
      <c r="S33"/>
      <c r="T33"/>
      <c r="U33"/>
      <c r="V33" s="20"/>
      <c r="W33" s="20"/>
      <c r="X33" s="20"/>
      <c r="Y33" s="20"/>
      <c r="Z33" s="20"/>
      <c r="AA33" s="20"/>
      <c r="AB33" s="21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 s="25"/>
      <c r="BC33" s="25"/>
      <c r="BD33" s="25"/>
      <c r="BE33" s="25"/>
      <c r="BF33" s="25"/>
      <c r="BG33" s="25"/>
      <c r="BQ33" s="56" t="s">
        <v>90</v>
      </c>
      <c r="BR33" s="56"/>
      <c r="BS33" s="56"/>
      <c r="BT33" s="56"/>
      <c r="BU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O33" s="56" t="s">
        <v>90</v>
      </c>
      <c r="CP33" s="56"/>
    </row>
    <row r="34" spans="1:94" ht="15" customHeight="1">
      <c r="A34" s="18"/>
      <c r="B34" s="51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/>
      <c r="S34"/>
      <c r="T34"/>
      <c r="U34"/>
      <c r="V34" s="173" t="s">
        <v>90</v>
      </c>
      <c r="W34" s="173"/>
      <c r="X34" s="173"/>
      <c r="Y34" s="173"/>
      <c r="Z34" s="173"/>
      <c r="AA34" s="173"/>
      <c r="AB34" s="173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 s="70" t="s">
        <v>115</v>
      </c>
      <c r="AZ34" s="70"/>
      <c r="BA34" s="70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57" t="s">
        <v>91</v>
      </c>
      <c r="BR34" s="57"/>
      <c r="BS34" s="57"/>
      <c r="BT34" s="57"/>
      <c r="BU34" s="25"/>
      <c r="BX34" s="40"/>
      <c r="BY34" s="42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O34" s="57" t="s">
        <v>91</v>
      </c>
      <c r="CP34" s="57"/>
    </row>
    <row r="35" spans="1:53" ht="15" customHeight="1">
      <c r="A35"/>
      <c r="B35" s="51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23"/>
      <c r="R35"/>
      <c r="S35"/>
      <c r="T35"/>
      <c r="U35"/>
      <c r="V35" s="174" t="s">
        <v>91</v>
      </c>
      <c r="W35" s="174"/>
      <c r="X35" s="174"/>
      <c r="Y35" s="174"/>
      <c r="Z35" s="174"/>
      <c r="AA35" s="174"/>
      <c r="AB35" s="174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 s="69" t="s">
        <v>116</v>
      </c>
      <c r="AZ35" s="69"/>
      <c r="BA35" s="69"/>
    </row>
    <row r="36" spans="1:66" ht="15" customHeight="1">
      <c r="A36" s="6"/>
      <c r="B36"/>
      <c r="C36" s="51"/>
      <c r="D36" s="51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5"/>
      <c r="R36" s="5"/>
      <c r="S36" s="5"/>
      <c r="T36" s="5"/>
      <c r="U36" s="5"/>
      <c r="V36" s="5"/>
      <c r="W36" s="5"/>
      <c r="X36" s="5"/>
      <c r="Y36" s="5"/>
      <c r="Z36" s="4"/>
      <c r="AA36" s="4"/>
      <c r="AB36" s="4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BD36" s="69" t="s">
        <v>117</v>
      </c>
      <c r="BE36" s="69"/>
      <c r="BF36" s="69"/>
      <c r="BG36" s="69"/>
      <c r="BH36" s="69"/>
      <c r="BI36" s="69"/>
      <c r="BJ36" s="69"/>
      <c r="BK36" s="69"/>
      <c r="BL36" s="69"/>
      <c r="BM36" s="69"/>
      <c r="BN36" s="69"/>
    </row>
    <row r="37" spans="1:66" ht="1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BD37"/>
      <c r="BE37"/>
      <c r="BF37"/>
      <c r="BG37"/>
      <c r="BH37"/>
      <c r="BI37"/>
      <c r="BJ37"/>
      <c r="BK37"/>
      <c r="BL37"/>
      <c r="BM37"/>
      <c r="BN37"/>
    </row>
    <row r="38" spans="1:66" ht="15" customHeight="1">
      <c r="A38" s="26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174"/>
      <c r="V38" s="174"/>
      <c r="W38" s="174"/>
      <c r="X38" s="174"/>
      <c r="Y38" s="20"/>
      <c r="AX38"/>
      <c r="BD38"/>
      <c r="BE38"/>
      <c r="BF38"/>
      <c r="BG38"/>
      <c r="BH38"/>
      <c r="BI38"/>
      <c r="BJ38"/>
      <c r="BK38"/>
      <c r="BL38"/>
      <c r="BM38"/>
      <c r="BN38"/>
    </row>
    <row r="39" spans="21:66" ht="15" customHeight="1">
      <c r="U39" s="174"/>
      <c r="V39" s="174"/>
      <c r="W39" s="174"/>
      <c r="X39" s="174"/>
      <c r="Y39" s="20"/>
      <c r="BD39"/>
      <c r="BE39"/>
      <c r="BF39"/>
      <c r="BG39"/>
      <c r="BH39"/>
      <c r="BI39"/>
      <c r="BJ39"/>
      <c r="BK39"/>
      <c r="BL39"/>
      <c r="BM39"/>
      <c r="BN39"/>
    </row>
    <row r="40" spans="21:66" ht="15">
      <c r="U40" s="20"/>
      <c r="V40" s="20"/>
      <c r="W40" s="20"/>
      <c r="X40" s="20"/>
      <c r="BD40"/>
      <c r="BE40"/>
      <c r="BF40"/>
      <c r="BG40"/>
      <c r="BH40"/>
      <c r="BI40"/>
      <c r="BJ40"/>
      <c r="BK40"/>
      <c r="BL40"/>
      <c r="BM40"/>
      <c r="BN40"/>
    </row>
    <row r="41" spans="21:66" ht="15">
      <c r="U41" s="20"/>
      <c r="V41" s="20"/>
      <c r="W41" s="21"/>
      <c r="X41" s="21"/>
      <c r="BD41" s="70" t="s">
        <v>118</v>
      </c>
      <c r="BE41" s="70"/>
      <c r="BF41" s="70"/>
      <c r="BG41" s="70"/>
      <c r="BH41" s="70"/>
      <c r="BI41" s="70"/>
      <c r="BJ41" s="70"/>
      <c r="BK41" s="70"/>
      <c r="BL41" s="70"/>
      <c r="BM41" s="70"/>
      <c r="BN41" s="70"/>
    </row>
    <row r="42" spans="21:66" ht="15">
      <c r="U42" s="20"/>
      <c r="V42" s="20"/>
      <c r="W42" s="21"/>
      <c r="X42" s="21"/>
      <c r="BD42" s="69" t="s">
        <v>119</v>
      </c>
      <c r="BE42" s="69"/>
      <c r="BF42" s="69"/>
      <c r="BG42" s="69"/>
      <c r="BH42" s="69"/>
      <c r="BI42" s="69"/>
      <c r="BJ42" s="69"/>
      <c r="BK42" s="69"/>
      <c r="BL42" s="69"/>
      <c r="BM42" s="69"/>
      <c r="BN42" s="69"/>
    </row>
  </sheetData>
  <sheetProtection/>
  <mergeCells count="74">
    <mergeCell ref="Q4:Q5"/>
    <mergeCell ref="X4:X5"/>
    <mergeCell ref="AO22:AS22"/>
    <mergeCell ref="AO23:AS23"/>
    <mergeCell ref="BH4:BT5"/>
    <mergeCell ref="BU4:BU6"/>
    <mergeCell ref="AD18:AE18"/>
    <mergeCell ref="AD4:AD5"/>
    <mergeCell ref="AE4:AE5"/>
    <mergeCell ref="R4:R5"/>
    <mergeCell ref="T4:T5"/>
    <mergeCell ref="BW4:BW6"/>
    <mergeCell ref="BX4:BX6"/>
    <mergeCell ref="AR4:AR5"/>
    <mergeCell ref="AS4:AS5"/>
    <mergeCell ref="AT4:AT5"/>
    <mergeCell ref="AU4:AU5"/>
    <mergeCell ref="E4:E5"/>
    <mergeCell ref="F4:F5"/>
    <mergeCell ref="AZ4:BA5"/>
    <mergeCell ref="BB4:BE5"/>
    <mergeCell ref="AG4:AH4"/>
    <mergeCell ref="AI4:AL4"/>
    <mergeCell ref="U4:U5"/>
    <mergeCell ref="H4:H5"/>
    <mergeCell ref="I4:I5"/>
    <mergeCell ref="J4:J5"/>
    <mergeCell ref="V30:AB30"/>
    <mergeCell ref="U38:X38"/>
    <mergeCell ref="BF4:BF6"/>
    <mergeCell ref="BG4:BG6"/>
    <mergeCell ref="BY4:BZ5"/>
    <mergeCell ref="CA4:CD5"/>
    <mergeCell ref="AP4:AP5"/>
    <mergeCell ref="AQ4:AQ5"/>
    <mergeCell ref="AV4:AV5"/>
    <mergeCell ref="AF4:AF5"/>
    <mergeCell ref="A1:AB1"/>
    <mergeCell ref="U39:X39"/>
    <mergeCell ref="V34:AB34"/>
    <mergeCell ref="V35:AB35"/>
    <mergeCell ref="AY4:AY6"/>
    <mergeCell ref="AX4:AX6"/>
    <mergeCell ref="AM4:AM5"/>
    <mergeCell ref="AN4:AN5"/>
    <mergeCell ref="AO4:AO5"/>
    <mergeCell ref="Z4:Z5"/>
    <mergeCell ref="A2:AB2"/>
    <mergeCell ref="AD2:AV2"/>
    <mergeCell ref="A3:AB3"/>
    <mergeCell ref="AD3:AV3"/>
    <mergeCell ref="AB4:AB5"/>
    <mergeCell ref="AX25:AY25"/>
    <mergeCell ref="A4:A5"/>
    <mergeCell ref="B4:B5"/>
    <mergeCell ref="C4:C5"/>
    <mergeCell ref="D4:D5"/>
    <mergeCell ref="V29:AB29"/>
    <mergeCell ref="G4:G5"/>
    <mergeCell ref="K4:K5"/>
    <mergeCell ref="CP4:CP6"/>
    <mergeCell ref="AA4:AA5"/>
    <mergeCell ref="L4:L5"/>
    <mergeCell ref="M4:M5"/>
    <mergeCell ref="N4:N5"/>
    <mergeCell ref="CE4:CO5"/>
    <mergeCell ref="BW25:BX25"/>
    <mergeCell ref="AX2:BU2"/>
    <mergeCell ref="AX3:BU3"/>
    <mergeCell ref="BW1:CP1"/>
    <mergeCell ref="BW2:CP2"/>
    <mergeCell ref="BW3:CP3"/>
    <mergeCell ref="AD1:AV1"/>
    <mergeCell ref="AX1:BU1"/>
  </mergeCells>
  <printOptions/>
  <pageMargins left="0.196850393700787" right="0.196850393700787" top="0.393700787401575" bottom="0.196850393700787" header="0" footer="0"/>
  <pageSetup orientation="landscape" paperSize="5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Q42"/>
  <sheetViews>
    <sheetView showZeros="0" zoomScale="70" zoomScaleNormal="70" zoomScalePageLayoutView="0" workbookViewId="0" topLeftCell="A1">
      <selection activeCell="A1" sqref="A1:AA28"/>
    </sheetView>
  </sheetViews>
  <sheetFormatPr defaultColWidth="9.140625" defaultRowHeight="12.75"/>
  <cols>
    <col min="1" max="1" width="5.421875" style="1" customWidth="1"/>
    <col min="2" max="2" width="20.7109375" style="1" customWidth="1"/>
    <col min="3" max="12" width="8.7109375" style="1" customWidth="1"/>
    <col min="13" max="13" width="10.8515625" style="1" customWidth="1"/>
    <col min="14" max="14" width="11.00390625" style="1" customWidth="1"/>
    <col min="15" max="16" width="11.7109375" style="1" customWidth="1"/>
    <col min="17" max="17" width="11.00390625" style="1" customWidth="1"/>
    <col min="18" max="18" width="8.7109375" style="1" customWidth="1"/>
    <col min="19" max="19" width="10.00390625" style="1" customWidth="1"/>
    <col min="20" max="20" width="14.00390625" style="1" customWidth="1"/>
    <col min="21" max="21" width="9.140625" style="1" customWidth="1"/>
    <col min="22" max="22" width="9.7109375" style="1" customWidth="1"/>
    <col min="23" max="24" width="8.7109375" style="1" customWidth="1"/>
    <col min="25" max="25" width="9.57421875" style="1" customWidth="1"/>
    <col min="26" max="26" width="9.140625" style="1" customWidth="1"/>
    <col min="27" max="27" width="10.7109375" style="1" customWidth="1"/>
    <col min="28" max="28" width="9.140625" style="1" customWidth="1"/>
    <col min="29" max="29" width="9.421875" style="1" bestFit="1" customWidth="1"/>
    <col min="30" max="30" width="16.7109375" style="1" customWidth="1"/>
    <col min="31" max="38" width="9.140625" style="1" customWidth="1"/>
    <col min="39" max="39" width="13.28125" style="1" customWidth="1"/>
    <col min="40" max="41" width="9.140625" style="1" customWidth="1"/>
    <col min="42" max="42" width="10.8515625" style="1" customWidth="1"/>
    <col min="43" max="49" width="9.140625" style="1" customWidth="1"/>
    <col min="50" max="50" width="23.8515625" style="1" customWidth="1"/>
    <col min="51" max="57" width="9.140625" style="1" customWidth="1"/>
    <col min="58" max="58" width="12.00390625" style="1" customWidth="1"/>
    <col min="59" max="70" width="9.140625" style="1" customWidth="1"/>
    <col min="71" max="71" width="10.7109375" style="1" customWidth="1"/>
    <col min="72" max="75" width="9.140625" style="1" customWidth="1"/>
    <col min="76" max="76" width="21.57421875" style="1" customWidth="1"/>
    <col min="77" max="16384" width="9.140625" style="1" customWidth="1"/>
  </cols>
  <sheetData>
    <row r="1" spans="1:95" ht="18">
      <c r="A1" s="186" t="s">
        <v>92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89"/>
      <c r="AC1" s="186" t="s">
        <v>143</v>
      </c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89"/>
      <c r="AW1" s="186" t="s">
        <v>145</v>
      </c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89"/>
      <c r="BW1" s="186" t="s">
        <v>147</v>
      </c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</row>
    <row r="2" spans="1:95" ht="18">
      <c r="A2" s="186" t="s">
        <v>144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89"/>
      <c r="AC2" s="186" t="s">
        <v>144</v>
      </c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89"/>
      <c r="AW2" s="186" t="s">
        <v>146</v>
      </c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89"/>
      <c r="BW2" s="186" t="s">
        <v>146</v>
      </c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  <c r="CP2" s="186"/>
      <c r="CQ2" s="186"/>
    </row>
    <row r="3" spans="1:95" ht="13.5" customHeight="1">
      <c r="A3" s="207" t="s">
        <v>221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89"/>
      <c r="AC3" s="187" t="str">
        <f>A3</f>
        <v>BULAN / TRIWULAN / TAHUN :           OKTOBER          2022</v>
      </c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89"/>
      <c r="AW3" s="187" t="str">
        <f>A3</f>
        <v>BULAN / TRIWULAN / TAHUN :           OKTOBER          2022</v>
      </c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89"/>
      <c r="BW3" s="187" t="str">
        <f>A3</f>
        <v>BULAN / TRIWULAN / TAHUN :           OKTOBER          2022</v>
      </c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7"/>
      <c r="CQ3" s="187"/>
    </row>
    <row r="4" spans="1:95" ht="19.5" customHeight="1">
      <c r="A4" s="193" t="s">
        <v>1</v>
      </c>
      <c r="B4" s="193" t="s">
        <v>2</v>
      </c>
      <c r="C4" s="193" t="s">
        <v>3</v>
      </c>
      <c r="D4" s="193" t="s">
        <v>65</v>
      </c>
      <c r="E4" s="193" t="s">
        <v>212</v>
      </c>
      <c r="F4" s="193" t="s">
        <v>213</v>
      </c>
      <c r="G4" s="193" t="s">
        <v>194</v>
      </c>
      <c r="H4" s="193" t="s">
        <v>193</v>
      </c>
      <c r="I4" s="193" t="s">
        <v>215</v>
      </c>
      <c r="J4" s="195" t="s">
        <v>110</v>
      </c>
      <c r="K4" s="193" t="s">
        <v>157</v>
      </c>
      <c r="L4" s="193" t="s">
        <v>139</v>
      </c>
      <c r="M4" s="193" t="s">
        <v>195</v>
      </c>
      <c r="N4" s="193" t="s">
        <v>181</v>
      </c>
      <c r="O4" s="195" t="s">
        <v>86</v>
      </c>
      <c r="P4" s="77" t="s">
        <v>86</v>
      </c>
      <c r="Q4" s="73" t="s">
        <v>100</v>
      </c>
      <c r="R4" s="193" t="s">
        <v>101</v>
      </c>
      <c r="S4" s="77" t="s">
        <v>102</v>
      </c>
      <c r="T4" s="77" t="s">
        <v>214</v>
      </c>
      <c r="U4" s="195" t="s">
        <v>105</v>
      </c>
      <c r="V4" s="77" t="s">
        <v>106</v>
      </c>
      <c r="W4" s="195" t="s">
        <v>176</v>
      </c>
      <c r="X4" s="73" t="s">
        <v>4</v>
      </c>
      <c r="Y4" s="195" t="s">
        <v>8</v>
      </c>
      <c r="Z4" s="198" t="s">
        <v>88</v>
      </c>
      <c r="AA4" s="204" t="s">
        <v>71</v>
      </c>
      <c r="AB4" s="2"/>
      <c r="AC4" s="189" t="s">
        <v>1</v>
      </c>
      <c r="AD4" s="189" t="s">
        <v>47</v>
      </c>
      <c r="AE4" s="189" t="s">
        <v>48</v>
      </c>
      <c r="AF4" s="205" t="s">
        <v>49</v>
      </c>
      <c r="AG4" s="184"/>
      <c r="AH4" s="205" t="s">
        <v>28</v>
      </c>
      <c r="AI4" s="206"/>
      <c r="AJ4" s="206"/>
      <c r="AK4" s="184"/>
      <c r="AL4" s="175" t="s">
        <v>50</v>
      </c>
      <c r="AM4" s="181" t="s">
        <v>76</v>
      </c>
      <c r="AN4" s="181" t="s">
        <v>51</v>
      </c>
      <c r="AO4" s="175" t="s">
        <v>52</v>
      </c>
      <c r="AP4" s="181" t="s">
        <v>77</v>
      </c>
      <c r="AQ4" s="181" t="s">
        <v>78</v>
      </c>
      <c r="AR4" s="181" t="s">
        <v>79</v>
      </c>
      <c r="AS4" s="181" t="s">
        <v>53</v>
      </c>
      <c r="AT4" s="181" t="s">
        <v>97</v>
      </c>
      <c r="AU4" s="181" t="s">
        <v>98</v>
      </c>
      <c r="AV4" s="2"/>
      <c r="AW4" s="189" t="s">
        <v>1</v>
      </c>
      <c r="AX4" s="189" t="s">
        <v>22</v>
      </c>
      <c r="AY4" s="175" t="s">
        <v>23</v>
      </c>
      <c r="AZ4" s="176"/>
      <c r="BA4" s="175" t="s">
        <v>28</v>
      </c>
      <c r="BB4" s="179"/>
      <c r="BC4" s="179"/>
      <c r="BD4" s="176"/>
      <c r="BE4" s="181" t="s">
        <v>24</v>
      </c>
      <c r="BF4" s="181" t="s">
        <v>72</v>
      </c>
      <c r="BG4" s="175" t="s">
        <v>25</v>
      </c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6"/>
      <c r="BU4" s="181" t="s">
        <v>71</v>
      </c>
      <c r="BW4" s="189" t="s">
        <v>1</v>
      </c>
      <c r="BX4" s="189" t="s">
        <v>22</v>
      </c>
      <c r="BY4" s="175" t="s">
        <v>23</v>
      </c>
      <c r="BZ4" s="176"/>
      <c r="CA4" s="175" t="s">
        <v>148</v>
      </c>
      <c r="CB4" s="179"/>
      <c r="CC4" s="179"/>
      <c r="CD4" s="176"/>
      <c r="CE4" s="175" t="s">
        <v>149</v>
      </c>
      <c r="CF4" s="179"/>
      <c r="CG4" s="179"/>
      <c r="CH4" s="179"/>
      <c r="CI4" s="179"/>
      <c r="CJ4" s="179"/>
      <c r="CK4" s="179"/>
      <c r="CL4" s="179"/>
      <c r="CM4" s="179"/>
      <c r="CN4" s="179"/>
      <c r="CO4" s="179"/>
      <c r="CP4" s="176"/>
      <c r="CQ4" s="181" t="s">
        <v>71</v>
      </c>
    </row>
    <row r="5" spans="1:95" ht="19.5" customHeight="1">
      <c r="A5" s="194"/>
      <c r="B5" s="194"/>
      <c r="C5" s="194"/>
      <c r="D5" s="194"/>
      <c r="E5" s="194"/>
      <c r="F5" s="194"/>
      <c r="G5" s="194"/>
      <c r="H5" s="194"/>
      <c r="I5" s="194"/>
      <c r="J5" s="196"/>
      <c r="K5" s="194"/>
      <c r="L5" s="194"/>
      <c r="M5" s="194"/>
      <c r="N5" s="194"/>
      <c r="O5" s="196"/>
      <c r="P5" s="78" t="s">
        <v>166</v>
      </c>
      <c r="Q5" s="74" t="s">
        <v>94</v>
      </c>
      <c r="R5" s="194"/>
      <c r="S5" s="74" t="s">
        <v>182</v>
      </c>
      <c r="T5" s="149" t="s">
        <v>107</v>
      </c>
      <c r="U5" s="196"/>
      <c r="V5" s="78" t="s">
        <v>175</v>
      </c>
      <c r="W5" s="196"/>
      <c r="X5" s="74" t="s">
        <v>156</v>
      </c>
      <c r="Y5" s="196"/>
      <c r="Z5" s="199"/>
      <c r="AA5" s="204"/>
      <c r="AB5" s="2"/>
      <c r="AC5" s="189"/>
      <c r="AD5" s="189"/>
      <c r="AE5" s="189"/>
      <c r="AF5" s="7" t="s">
        <v>26</v>
      </c>
      <c r="AG5" s="7" t="s">
        <v>27</v>
      </c>
      <c r="AH5" s="7" t="s">
        <v>68</v>
      </c>
      <c r="AI5" s="104" t="s">
        <v>59</v>
      </c>
      <c r="AJ5" s="104" t="s">
        <v>172</v>
      </c>
      <c r="AK5" s="105" t="s">
        <v>69</v>
      </c>
      <c r="AL5" s="177"/>
      <c r="AM5" s="183"/>
      <c r="AN5" s="183"/>
      <c r="AO5" s="177"/>
      <c r="AP5" s="183"/>
      <c r="AQ5" s="183"/>
      <c r="AR5" s="183"/>
      <c r="AS5" s="183"/>
      <c r="AT5" s="183"/>
      <c r="AU5" s="183"/>
      <c r="AV5" s="2"/>
      <c r="AW5" s="189"/>
      <c r="AX5" s="189"/>
      <c r="AY5" s="177"/>
      <c r="AZ5" s="178"/>
      <c r="BA5" s="190"/>
      <c r="BB5" s="191"/>
      <c r="BC5" s="191"/>
      <c r="BD5" s="192"/>
      <c r="BE5" s="182"/>
      <c r="BF5" s="182"/>
      <c r="BG5" s="177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78"/>
      <c r="BU5" s="182"/>
      <c r="BW5" s="189"/>
      <c r="BX5" s="189"/>
      <c r="BY5" s="177"/>
      <c r="BZ5" s="178"/>
      <c r="CA5" s="177"/>
      <c r="CB5" s="180"/>
      <c r="CC5" s="180"/>
      <c r="CD5" s="178"/>
      <c r="CE5" s="177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78"/>
      <c r="CQ5" s="182"/>
    </row>
    <row r="6" spans="1:95" ht="16.5" customHeight="1">
      <c r="A6" s="13" t="s">
        <v>9</v>
      </c>
      <c r="B6" s="30" t="s">
        <v>13</v>
      </c>
      <c r="C6" s="55">
        <v>28</v>
      </c>
      <c r="D6" s="55">
        <v>15</v>
      </c>
      <c r="E6" s="55">
        <v>28</v>
      </c>
      <c r="F6" s="55">
        <v>24</v>
      </c>
      <c r="G6" s="55">
        <v>12</v>
      </c>
      <c r="H6" s="55">
        <v>11</v>
      </c>
      <c r="I6" s="55">
        <v>11</v>
      </c>
      <c r="J6" s="55">
        <v>12</v>
      </c>
      <c r="K6" s="55">
        <v>5</v>
      </c>
      <c r="L6" s="55">
        <v>6</v>
      </c>
      <c r="M6" s="55">
        <v>36</v>
      </c>
      <c r="N6" s="55">
        <v>30</v>
      </c>
      <c r="O6" s="55">
        <v>24</v>
      </c>
      <c r="P6" s="55">
        <v>6</v>
      </c>
      <c r="Q6" s="55">
        <v>16</v>
      </c>
      <c r="R6" s="55">
        <v>26</v>
      </c>
      <c r="S6" s="55">
        <v>18</v>
      </c>
      <c r="T6" s="55">
        <v>21</v>
      </c>
      <c r="U6" s="55">
        <v>20</v>
      </c>
      <c r="V6" s="55">
        <v>20</v>
      </c>
      <c r="W6" s="55">
        <v>6</v>
      </c>
      <c r="X6" s="101">
        <v>14</v>
      </c>
      <c r="Y6" s="95">
        <f>SUM(C6:X6)-I6</f>
        <v>378</v>
      </c>
      <c r="Z6" s="55"/>
      <c r="AA6" s="101">
        <v>4</v>
      </c>
      <c r="AB6"/>
      <c r="AC6" s="12">
        <v>1</v>
      </c>
      <c r="AD6" s="8" t="s">
        <v>176</v>
      </c>
      <c r="AE6" s="12">
        <v>6</v>
      </c>
      <c r="AF6" s="12">
        <v>6</v>
      </c>
      <c r="AG6" s="12">
        <v>36</v>
      </c>
      <c r="AH6" s="55">
        <v>37</v>
      </c>
      <c r="AI6" s="12"/>
      <c r="AJ6" s="12"/>
      <c r="AK6" s="79">
        <f aca="true" t="shared" si="0" ref="AK6:AK11">SUM(AH6:AJ6)</f>
        <v>37</v>
      </c>
      <c r="AL6" s="80">
        <f aca="true" t="shared" si="1" ref="AL6:AL11">((SUM(AF6:AG6))-(SUM(AH6:AJ6)))</f>
        <v>5</v>
      </c>
      <c r="AM6" s="81">
        <v>120</v>
      </c>
      <c r="AN6" s="81">
        <v>11</v>
      </c>
      <c r="AO6" s="82">
        <f aca="true" t="shared" si="2" ref="AO6:AO11">AN6/AK6</f>
        <v>0.2972972972972973</v>
      </c>
      <c r="AP6" s="83">
        <f>AM6/AE22</f>
        <v>3.870967741935484</v>
      </c>
      <c r="AQ6" s="83">
        <f>(AM6/(AE6*AE22))*100</f>
        <v>64.51612903225806</v>
      </c>
      <c r="AR6" s="83">
        <f aca="true" t="shared" si="3" ref="AR6:AR11">AK6/AE6</f>
        <v>6.166666666666667</v>
      </c>
      <c r="AS6" s="83">
        <f>((AE6*AE22)-AM6)/AK6</f>
        <v>1.7837837837837838</v>
      </c>
      <c r="AT6" s="83">
        <f>((AI6+AJ6)/AK19)*1000</f>
        <v>0</v>
      </c>
      <c r="AU6" s="83">
        <f>(AJ6/AK19)*1000</f>
        <v>0</v>
      </c>
      <c r="AV6"/>
      <c r="AW6" s="189"/>
      <c r="AX6" s="189"/>
      <c r="AY6" s="7" t="s">
        <v>26</v>
      </c>
      <c r="AZ6" s="7" t="s">
        <v>27</v>
      </c>
      <c r="BA6" s="7" t="s">
        <v>68</v>
      </c>
      <c r="BB6" s="7" t="s">
        <v>75</v>
      </c>
      <c r="BC6" s="10" t="s">
        <v>74</v>
      </c>
      <c r="BD6" s="27" t="s">
        <v>73</v>
      </c>
      <c r="BE6" s="183"/>
      <c r="BF6" s="183"/>
      <c r="BG6" s="92" t="s">
        <v>194</v>
      </c>
      <c r="BH6" s="92" t="s">
        <v>193</v>
      </c>
      <c r="BI6" s="92" t="s">
        <v>169</v>
      </c>
      <c r="BJ6" s="92" t="s">
        <v>157</v>
      </c>
      <c r="BK6" s="92" t="s">
        <v>139</v>
      </c>
      <c r="BL6" s="92" t="s">
        <v>110</v>
      </c>
      <c r="BM6" s="92" t="s">
        <v>177</v>
      </c>
      <c r="BN6" s="93" t="s">
        <v>176</v>
      </c>
      <c r="BO6" s="100" t="s">
        <v>161</v>
      </c>
      <c r="BP6" s="93" t="s">
        <v>30</v>
      </c>
      <c r="BQ6" s="92" t="s">
        <v>31</v>
      </c>
      <c r="BR6" s="92" t="s">
        <v>32</v>
      </c>
      <c r="BS6" s="92" t="s">
        <v>33</v>
      </c>
      <c r="BT6" s="7" t="s">
        <v>34</v>
      </c>
      <c r="BU6" s="183"/>
      <c r="BW6" s="189"/>
      <c r="BX6" s="189"/>
      <c r="BY6" s="7" t="s">
        <v>26</v>
      </c>
      <c r="BZ6" s="7" t="s">
        <v>27</v>
      </c>
      <c r="CA6" s="7" t="s">
        <v>68</v>
      </c>
      <c r="CB6" s="7" t="s">
        <v>75</v>
      </c>
      <c r="CC6" s="10" t="s">
        <v>74</v>
      </c>
      <c r="CD6" s="27" t="s">
        <v>73</v>
      </c>
      <c r="CE6" s="92" t="s">
        <v>216</v>
      </c>
      <c r="CF6" s="92" t="s">
        <v>198</v>
      </c>
      <c r="CG6" s="92" t="s">
        <v>169</v>
      </c>
      <c r="CH6" s="92" t="s">
        <v>157</v>
      </c>
      <c r="CI6" s="92" t="s">
        <v>139</v>
      </c>
      <c r="CJ6" s="92" t="s">
        <v>110</v>
      </c>
      <c r="CK6" s="92" t="s">
        <v>177</v>
      </c>
      <c r="CL6" s="93" t="s">
        <v>176</v>
      </c>
      <c r="CM6" s="100" t="s">
        <v>161</v>
      </c>
      <c r="CN6" s="93" t="s">
        <v>30</v>
      </c>
      <c r="CO6" s="92" t="s">
        <v>31</v>
      </c>
      <c r="CP6" s="92" t="s">
        <v>32</v>
      </c>
      <c r="CQ6" s="183"/>
    </row>
    <row r="7" spans="1:95" ht="24.75" customHeight="1">
      <c r="A7" s="13" t="s">
        <v>10</v>
      </c>
      <c r="B7" s="30" t="s">
        <v>60</v>
      </c>
      <c r="C7" s="13"/>
      <c r="D7" s="13"/>
      <c r="E7" s="13"/>
      <c r="F7" s="13"/>
      <c r="G7" s="13"/>
      <c r="H7" s="13"/>
      <c r="I7" s="13"/>
      <c r="J7" s="103"/>
      <c r="K7" s="10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03"/>
      <c r="X7" s="103"/>
      <c r="Y7" s="95">
        <f aca="true" t="shared" si="4" ref="Y7:Y19">SUM(C7:X7)</f>
        <v>0</v>
      </c>
      <c r="Z7" s="13"/>
      <c r="AA7" s="32"/>
      <c r="AB7"/>
      <c r="AC7" s="12">
        <f aca="true" t="shared" si="5" ref="AC7:AC18">AC6+1</f>
        <v>2</v>
      </c>
      <c r="AD7" s="98" t="s">
        <v>161</v>
      </c>
      <c r="AE7" s="12">
        <v>27</v>
      </c>
      <c r="AF7" s="12">
        <v>10</v>
      </c>
      <c r="AG7" s="12">
        <v>115</v>
      </c>
      <c r="AH7" s="55">
        <v>103</v>
      </c>
      <c r="AI7" s="12"/>
      <c r="AJ7" s="12"/>
      <c r="AK7" s="79">
        <f t="shared" si="0"/>
        <v>103</v>
      </c>
      <c r="AL7" s="80">
        <f t="shared" si="1"/>
        <v>22</v>
      </c>
      <c r="AM7" s="84">
        <v>357</v>
      </c>
      <c r="AN7" s="85">
        <v>397</v>
      </c>
      <c r="AO7" s="82">
        <f t="shared" si="2"/>
        <v>3.854368932038835</v>
      </c>
      <c r="AP7" s="83">
        <f>AM7/AE22</f>
        <v>11.516129032258064</v>
      </c>
      <c r="AQ7" s="83">
        <f>(AM7/(AE7*AE22))*100</f>
        <v>42.65232974910394</v>
      </c>
      <c r="AR7" s="83">
        <f t="shared" si="3"/>
        <v>3.814814814814815</v>
      </c>
      <c r="AS7" s="83">
        <f>((AE7*AE22)-AM7)/AK7</f>
        <v>4.660194174757281</v>
      </c>
      <c r="AT7" s="83">
        <f>((AI7+AJ7)/AK19)*1000</f>
        <v>0</v>
      </c>
      <c r="AU7" s="83">
        <f>(AJ7/AK19)*1000</f>
        <v>0</v>
      </c>
      <c r="AV7"/>
      <c r="AW7" s="12">
        <v>1</v>
      </c>
      <c r="AX7" s="11" t="s">
        <v>61</v>
      </c>
      <c r="AY7" s="16">
        <v>60</v>
      </c>
      <c r="AZ7" s="16">
        <v>429</v>
      </c>
      <c r="BA7" s="16">
        <v>426</v>
      </c>
      <c r="BB7" s="16">
        <v>4</v>
      </c>
      <c r="BC7" s="16">
        <v>5</v>
      </c>
      <c r="BD7" s="17">
        <f aca="true" t="shared" si="6" ref="BD7:BD24">SUM(BA7:BC7)</f>
        <v>435</v>
      </c>
      <c r="BE7" s="17">
        <f aca="true" t="shared" si="7" ref="BE7:BE24">((SUM(AY7:AZ7))-(SUM(BA7:BC7)))</f>
        <v>54</v>
      </c>
      <c r="BF7" s="17">
        <f>BG7+BH7+BI7+BJ7+BK7+BL7+BM7+BN7+BO7+BP7+BQ7+BR7</f>
        <v>1436</v>
      </c>
      <c r="BG7" s="16">
        <v>43</v>
      </c>
      <c r="BH7" s="16">
        <v>101</v>
      </c>
      <c r="BI7" s="16"/>
      <c r="BJ7" s="16"/>
      <c r="BK7" s="16"/>
      <c r="BL7" s="16">
        <v>22</v>
      </c>
      <c r="BM7" s="16">
        <v>56</v>
      </c>
      <c r="BN7" s="35"/>
      <c r="BO7" s="46">
        <v>182</v>
      </c>
      <c r="BP7" s="46">
        <v>338</v>
      </c>
      <c r="BQ7" s="16">
        <v>414</v>
      </c>
      <c r="BR7" s="16">
        <v>280</v>
      </c>
      <c r="BS7" s="24">
        <v>1340</v>
      </c>
      <c r="BT7" s="37">
        <f>BS7/BD7</f>
        <v>3.0804597701149423</v>
      </c>
      <c r="BU7" s="28"/>
      <c r="BW7" s="12">
        <v>1</v>
      </c>
      <c r="BX7" s="11" t="s">
        <v>61</v>
      </c>
      <c r="BY7" s="16">
        <v>60</v>
      </c>
      <c r="BZ7" s="16">
        <v>429</v>
      </c>
      <c r="CA7" s="16">
        <v>426</v>
      </c>
      <c r="CB7" s="16">
        <v>4</v>
      </c>
      <c r="CC7" s="16">
        <v>5</v>
      </c>
      <c r="CD7" s="17">
        <f>CE7+CF7+CG7+CH7+CI7+CJ7+CK7+CL7+CM7+CN7+CO7+CP7</f>
        <v>433</v>
      </c>
      <c r="CE7" s="16">
        <v>21</v>
      </c>
      <c r="CF7" s="16">
        <v>4</v>
      </c>
      <c r="CG7" s="16"/>
      <c r="CH7" s="16"/>
      <c r="CI7" s="16"/>
      <c r="CJ7" s="16"/>
      <c r="CK7" s="16">
        <v>6</v>
      </c>
      <c r="CL7" s="46"/>
      <c r="CM7" s="46">
        <v>39</v>
      </c>
      <c r="CN7" s="46">
        <v>50</v>
      </c>
      <c r="CO7" s="16">
        <v>67</v>
      </c>
      <c r="CP7" s="16">
        <v>246</v>
      </c>
      <c r="CQ7" s="28"/>
    </row>
    <row r="8" spans="1:95" ht="24.75" customHeight="1">
      <c r="A8" s="13">
        <v>1</v>
      </c>
      <c r="B8" s="30" t="s">
        <v>14</v>
      </c>
      <c r="C8" s="13">
        <v>10</v>
      </c>
      <c r="D8" s="13">
        <v>13</v>
      </c>
      <c r="E8" s="13">
        <v>15</v>
      </c>
      <c r="F8" s="13">
        <v>15</v>
      </c>
      <c r="G8" s="13">
        <v>6</v>
      </c>
      <c r="H8" s="13">
        <v>4</v>
      </c>
      <c r="I8" s="13">
        <v>9</v>
      </c>
      <c r="J8" s="13"/>
      <c r="K8" s="13">
        <v>5</v>
      </c>
      <c r="L8" s="13">
        <v>1</v>
      </c>
      <c r="M8" s="13">
        <v>18</v>
      </c>
      <c r="N8" s="13">
        <v>30</v>
      </c>
      <c r="O8" s="13">
        <v>18</v>
      </c>
      <c r="P8" s="13">
        <v>1</v>
      </c>
      <c r="Q8" s="13">
        <v>4</v>
      </c>
      <c r="R8" s="13">
        <v>23</v>
      </c>
      <c r="S8" s="28">
        <v>3</v>
      </c>
      <c r="T8" s="28">
        <v>15</v>
      </c>
      <c r="U8" s="13">
        <v>16</v>
      </c>
      <c r="V8" s="13">
        <v>18</v>
      </c>
      <c r="W8" s="13">
        <v>6</v>
      </c>
      <c r="X8" s="32">
        <v>6</v>
      </c>
      <c r="Y8" s="95">
        <f t="shared" si="4"/>
        <v>236</v>
      </c>
      <c r="Z8" s="32"/>
      <c r="AA8" s="32">
        <v>4</v>
      </c>
      <c r="AB8"/>
      <c r="AC8" s="12">
        <f t="shared" si="5"/>
        <v>3</v>
      </c>
      <c r="AD8" s="8" t="s">
        <v>55</v>
      </c>
      <c r="AE8" s="12">
        <v>39</v>
      </c>
      <c r="AF8" s="12">
        <v>33</v>
      </c>
      <c r="AG8" s="12">
        <v>201</v>
      </c>
      <c r="AH8" s="55">
        <v>209</v>
      </c>
      <c r="AI8" s="12">
        <v>1</v>
      </c>
      <c r="AJ8" s="12"/>
      <c r="AK8" s="79">
        <f t="shared" si="0"/>
        <v>210</v>
      </c>
      <c r="AL8" s="80">
        <f t="shared" si="1"/>
        <v>24</v>
      </c>
      <c r="AM8" s="85">
        <v>812</v>
      </c>
      <c r="AN8" s="85">
        <v>697</v>
      </c>
      <c r="AO8" s="82">
        <f t="shared" si="2"/>
        <v>3.3190476190476192</v>
      </c>
      <c r="AP8" s="83">
        <f>AM8/AE22</f>
        <v>26.193548387096776</v>
      </c>
      <c r="AQ8" s="83">
        <f>(AM8/(AE8*AE22))*100</f>
        <v>67.16294458229942</v>
      </c>
      <c r="AR8" s="83">
        <f t="shared" si="3"/>
        <v>5.384615384615385</v>
      </c>
      <c r="AS8" s="83">
        <f>((AE8*AE22)-AM8)/AK8</f>
        <v>1.8904761904761904</v>
      </c>
      <c r="AT8" s="83">
        <f>((AI8+AJ8)/AK19)*1000</f>
        <v>0.585480093676815</v>
      </c>
      <c r="AU8" s="83">
        <f>(AJ8/AK19)*1000</f>
        <v>0</v>
      </c>
      <c r="AV8"/>
      <c r="AW8" s="12">
        <f aca="true" t="shared" si="8" ref="AW8:AW24">AW7+1</f>
        <v>2</v>
      </c>
      <c r="AX8" s="11" t="s">
        <v>35</v>
      </c>
      <c r="AY8" s="16">
        <v>23</v>
      </c>
      <c r="AZ8" s="16">
        <v>100</v>
      </c>
      <c r="BA8" s="16">
        <v>106</v>
      </c>
      <c r="BB8" s="16">
        <v>2</v>
      </c>
      <c r="BC8" s="16">
        <v>3</v>
      </c>
      <c r="BD8" s="17">
        <f t="shared" si="6"/>
        <v>111</v>
      </c>
      <c r="BE8" s="17">
        <f t="shared" si="7"/>
        <v>12</v>
      </c>
      <c r="BF8" s="17">
        <f aca="true" t="shared" si="9" ref="BF8:BF26">BG8+BH8+BI8+BJ8+BK8+BL8+BM8+BN8+BO8+BP8+BQ8+BR8</f>
        <v>508</v>
      </c>
      <c r="BG8" s="16">
        <v>45</v>
      </c>
      <c r="BH8" s="16"/>
      <c r="BI8" s="16"/>
      <c r="BJ8" s="16"/>
      <c r="BK8" s="16"/>
      <c r="BL8" s="16">
        <v>8</v>
      </c>
      <c r="BM8" s="16"/>
      <c r="BN8" s="35"/>
      <c r="BO8" s="46">
        <v>11</v>
      </c>
      <c r="BP8" s="46">
        <v>52</v>
      </c>
      <c r="BQ8" s="16">
        <v>82</v>
      </c>
      <c r="BR8" s="16">
        <v>310</v>
      </c>
      <c r="BS8" s="28">
        <v>341</v>
      </c>
      <c r="BT8" s="37">
        <f aca="true" t="shared" si="10" ref="BT8:BT26">BS8/BD8</f>
        <v>3.0720720720720722</v>
      </c>
      <c r="BU8" s="28"/>
      <c r="BW8" s="12">
        <f aca="true" t="shared" si="11" ref="BW8:BW24">BW7+1</f>
        <v>2</v>
      </c>
      <c r="BX8" s="11" t="s">
        <v>35</v>
      </c>
      <c r="BY8" s="16">
        <v>23</v>
      </c>
      <c r="BZ8" s="16">
        <v>100</v>
      </c>
      <c r="CA8" s="16">
        <v>106</v>
      </c>
      <c r="CB8" s="16">
        <v>2</v>
      </c>
      <c r="CC8" s="16">
        <v>3</v>
      </c>
      <c r="CD8" s="17">
        <f aca="true" t="shared" si="12" ref="CD8:CD26">CE8+CF8+CG8+CH8+CI8+CJ8+CK8+CL8+CM8+CN8+CO8+CP8</f>
        <v>111</v>
      </c>
      <c r="CE8" s="16">
        <v>4</v>
      </c>
      <c r="CF8" s="16"/>
      <c r="CG8" s="16"/>
      <c r="CH8" s="16"/>
      <c r="CI8" s="16"/>
      <c r="CJ8" s="16"/>
      <c r="CK8" s="16"/>
      <c r="CL8" s="46"/>
      <c r="CM8" s="46">
        <v>2</v>
      </c>
      <c r="CN8" s="46">
        <v>31</v>
      </c>
      <c r="CO8" s="16">
        <v>5</v>
      </c>
      <c r="CP8" s="16">
        <v>69</v>
      </c>
      <c r="CQ8" s="28"/>
    </row>
    <row r="9" spans="1:95" ht="24.75" customHeight="1">
      <c r="A9" s="13">
        <f aca="true" t="shared" si="13" ref="A9:A15">A8+1</f>
        <v>2</v>
      </c>
      <c r="B9" s="30" t="s">
        <v>15</v>
      </c>
      <c r="C9" s="13">
        <v>131</v>
      </c>
      <c r="D9" s="13">
        <v>80</v>
      </c>
      <c r="E9" s="13">
        <v>187</v>
      </c>
      <c r="F9" s="13">
        <v>168</v>
      </c>
      <c r="G9" s="13">
        <v>47</v>
      </c>
      <c r="H9" s="13">
        <v>4</v>
      </c>
      <c r="I9" s="13">
        <v>25</v>
      </c>
      <c r="J9" s="13">
        <v>26</v>
      </c>
      <c r="K9" s="13">
        <v>20</v>
      </c>
      <c r="L9" s="13">
        <v>2</v>
      </c>
      <c r="M9" s="13">
        <v>177</v>
      </c>
      <c r="N9" s="13">
        <v>186</v>
      </c>
      <c r="O9" s="13">
        <v>128</v>
      </c>
      <c r="P9" s="13">
        <v>3</v>
      </c>
      <c r="Q9" s="13">
        <v>15</v>
      </c>
      <c r="R9" s="13">
        <v>128</v>
      </c>
      <c r="S9" s="28">
        <v>16</v>
      </c>
      <c r="T9" s="28">
        <v>94</v>
      </c>
      <c r="U9" s="13">
        <v>101</v>
      </c>
      <c r="V9" s="13">
        <v>120</v>
      </c>
      <c r="W9" s="13">
        <v>36</v>
      </c>
      <c r="X9" s="32">
        <v>28</v>
      </c>
      <c r="Y9" s="95">
        <f t="shared" si="4"/>
        <v>1722</v>
      </c>
      <c r="Z9" s="32"/>
      <c r="AA9" s="32">
        <v>77</v>
      </c>
      <c r="AB9"/>
      <c r="AC9" s="12">
        <f t="shared" si="5"/>
        <v>4</v>
      </c>
      <c r="AD9" s="8" t="s">
        <v>56</v>
      </c>
      <c r="AE9" s="12">
        <v>50</v>
      </c>
      <c r="AF9" s="12">
        <v>54</v>
      </c>
      <c r="AG9" s="12">
        <v>428</v>
      </c>
      <c r="AH9" s="55">
        <v>454</v>
      </c>
      <c r="AI9" s="12">
        <v>1</v>
      </c>
      <c r="AJ9" s="12">
        <v>2</v>
      </c>
      <c r="AK9" s="79">
        <f t="shared" si="0"/>
        <v>457</v>
      </c>
      <c r="AL9" s="80">
        <f t="shared" si="1"/>
        <v>25</v>
      </c>
      <c r="AM9" s="85">
        <v>1553</v>
      </c>
      <c r="AN9" s="85">
        <v>1673</v>
      </c>
      <c r="AO9" s="82">
        <f t="shared" si="2"/>
        <v>3.660831509846827</v>
      </c>
      <c r="AP9" s="83">
        <f>AM9/AE22</f>
        <v>50.096774193548384</v>
      </c>
      <c r="AQ9" s="83">
        <f>(AM9/(AE9*AE22))*100</f>
        <v>100.19354838709677</v>
      </c>
      <c r="AR9" s="83">
        <f t="shared" si="3"/>
        <v>9.14</v>
      </c>
      <c r="AS9" s="83">
        <f>((AE9*AE22)-AM9)/AK9</f>
        <v>-0.006564551422319475</v>
      </c>
      <c r="AT9" s="83">
        <f>((AI9+AJ9)/AK19)*1000</f>
        <v>1.756440281030445</v>
      </c>
      <c r="AU9" s="83">
        <f>(AJ9/AK19)*1000</f>
        <v>1.17096018735363</v>
      </c>
      <c r="AV9"/>
      <c r="AW9" s="12">
        <f t="shared" si="8"/>
        <v>3</v>
      </c>
      <c r="AX9" s="49" t="s">
        <v>173</v>
      </c>
      <c r="AY9" s="16">
        <v>7</v>
      </c>
      <c r="AZ9" s="28">
        <v>20</v>
      </c>
      <c r="BA9" s="28">
        <v>18</v>
      </c>
      <c r="BB9" s="28"/>
      <c r="BC9" s="28">
        <v>2</v>
      </c>
      <c r="BD9" s="17">
        <f t="shared" si="6"/>
        <v>20</v>
      </c>
      <c r="BE9" s="17">
        <f t="shared" si="7"/>
        <v>7</v>
      </c>
      <c r="BF9" s="17">
        <f t="shared" si="9"/>
        <v>115</v>
      </c>
      <c r="BG9" s="28"/>
      <c r="BH9" s="28"/>
      <c r="BI9" s="28"/>
      <c r="BJ9" s="28"/>
      <c r="BK9" s="28"/>
      <c r="BL9" s="28"/>
      <c r="BM9" s="28"/>
      <c r="BN9" s="35"/>
      <c r="BO9" s="28">
        <v>4</v>
      </c>
      <c r="BP9" s="28">
        <v>22</v>
      </c>
      <c r="BQ9" s="28"/>
      <c r="BR9" s="28">
        <v>89</v>
      </c>
      <c r="BS9" s="24">
        <v>72</v>
      </c>
      <c r="BT9" s="37">
        <f t="shared" si="10"/>
        <v>3.6</v>
      </c>
      <c r="BU9" s="28"/>
      <c r="BW9" s="12">
        <f t="shared" si="11"/>
        <v>3</v>
      </c>
      <c r="BX9" s="49" t="s">
        <v>173</v>
      </c>
      <c r="BY9" s="16">
        <v>7</v>
      </c>
      <c r="BZ9" s="28">
        <v>20</v>
      </c>
      <c r="CA9" s="28">
        <v>18</v>
      </c>
      <c r="CB9" s="28"/>
      <c r="CC9" s="28">
        <v>2</v>
      </c>
      <c r="CD9" s="17">
        <f t="shared" si="12"/>
        <v>20</v>
      </c>
      <c r="CE9" s="28"/>
      <c r="CF9" s="28"/>
      <c r="CG9" s="28"/>
      <c r="CH9" s="28"/>
      <c r="CI9" s="28"/>
      <c r="CJ9" s="28"/>
      <c r="CK9" s="28">
        <v>1</v>
      </c>
      <c r="CL9" s="28"/>
      <c r="CM9" s="28">
        <v>1</v>
      </c>
      <c r="CN9" s="28">
        <v>1</v>
      </c>
      <c r="CO9" s="28">
        <v>1</v>
      </c>
      <c r="CP9" s="28">
        <v>16</v>
      </c>
      <c r="CQ9" s="28"/>
    </row>
    <row r="10" spans="1:95" ht="24.75" customHeight="1">
      <c r="A10" s="13">
        <f t="shared" si="13"/>
        <v>3</v>
      </c>
      <c r="B10" s="30" t="s">
        <v>16</v>
      </c>
      <c r="C10" s="13">
        <v>5</v>
      </c>
      <c r="D10" s="13">
        <v>19</v>
      </c>
      <c r="E10" s="13">
        <v>23</v>
      </c>
      <c r="F10" s="13">
        <v>9</v>
      </c>
      <c r="G10" s="13">
        <v>25</v>
      </c>
      <c r="H10" s="13">
        <v>8</v>
      </c>
      <c r="I10" s="13">
        <v>6</v>
      </c>
      <c r="J10" s="13">
        <v>4</v>
      </c>
      <c r="K10" s="13">
        <v>20</v>
      </c>
      <c r="L10" s="13">
        <v>5</v>
      </c>
      <c r="M10" s="13">
        <v>30</v>
      </c>
      <c r="N10" s="13">
        <v>45</v>
      </c>
      <c r="O10" s="13">
        <v>20</v>
      </c>
      <c r="P10" s="13"/>
      <c r="Q10" s="13"/>
      <c r="R10" s="13">
        <v>21</v>
      </c>
      <c r="S10" s="28">
        <v>2</v>
      </c>
      <c r="T10" s="28">
        <v>14</v>
      </c>
      <c r="U10" s="13">
        <v>12</v>
      </c>
      <c r="V10" s="13">
        <v>19</v>
      </c>
      <c r="W10" s="13">
        <v>24</v>
      </c>
      <c r="X10" s="32">
        <v>0</v>
      </c>
      <c r="Y10" s="95">
        <f t="shared" si="4"/>
        <v>311</v>
      </c>
      <c r="Z10" s="32"/>
      <c r="AA10" s="32">
        <v>5</v>
      </c>
      <c r="AB10"/>
      <c r="AC10" s="12">
        <f t="shared" si="5"/>
        <v>5</v>
      </c>
      <c r="AD10" s="8" t="s">
        <v>57</v>
      </c>
      <c r="AE10" s="12">
        <v>178</v>
      </c>
      <c r="AF10" s="12">
        <v>99</v>
      </c>
      <c r="AG10" s="12">
        <v>785</v>
      </c>
      <c r="AH10" s="55">
        <v>741</v>
      </c>
      <c r="AI10" s="12">
        <v>2</v>
      </c>
      <c r="AJ10" s="12">
        <v>4</v>
      </c>
      <c r="AK10" s="79">
        <f t="shared" si="0"/>
        <v>747</v>
      </c>
      <c r="AL10" s="80">
        <f t="shared" si="1"/>
        <v>137</v>
      </c>
      <c r="AM10" s="85">
        <v>3319</v>
      </c>
      <c r="AN10" s="85">
        <v>2715</v>
      </c>
      <c r="AO10" s="82">
        <f t="shared" si="2"/>
        <v>3.6345381526104417</v>
      </c>
      <c r="AP10" s="83">
        <f>AM10/AE22</f>
        <v>107.06451612903226</v>
      </c>
      <c r="AQ10" s="83">
        <f>(AM10/(AE10*AE22))*100</f>
        <v>60.14860456687205</v>
      </c>
      <c r="AR10" s="83">
        <f t="shared" si="3"/>
        <v>4.196629213483146</v>
      </c>
      <c r="AS10" s="83">
        <f>((AE10*AE22)-AM10)/AK10</f>
        <v>2.9437751004016066</v>
      </c>
      <c r="AT10" s="83">
        <f>((AI10+AJ10)/AK19)*1000</f>
        <v>3.51288056206089</v>
      </c>
      <c r="AU10" s="83">
        <f>(AJ10/AK19)*1000</f>
        <v>2.34192037470726</v>
      </c>
      <c r="AV10"/>
      <c r="AW10" s="12">
        <f t="shared" si="8"/>
        <v>4</v>
      </c>
      <c r="AX10" s="11" t="s">
        <v>36</v>
      </c>
      <c r="AY10" s="16">
        <v>60</v>
      </c>
      <c r="AZ10" s="16">
        <v>559</v>
      </c>
      <c r="BA10" s="16">
        <v>556</v>
      </c>
      <c r="BB10" s="16">
        <v>3</v>
      </c>
      <c r="BC10" s="16">
        <v>3</v>
      </c>
      <c r="BD10" s="17">
        <f t="shared" si="6"/>
        <v>562</v>
      </c>
      <c r="BE10" s="17">
        <f t="shared" si="7"/>
        <v>57</v>
      </c>
      <c r="BF10" s="17">
        <f t="shared" si="9"/>
        <v>2035</v>
      </c>
      <c r="BG10" s="16"/>
      <c r="BH10" s="16"/>
      <c r="BI10" s="16"/>
      <c r="BJ10" s="16">
        <v>138</v>
      </c>
      <c r="BK10" s="16">
        <v>69</v>
      </c>
      <c r="BL10" s="16">
        <v>24</v>
      </c>
      <c r="BM10" s="16">
        <v>19</v>
      </c>
      <c r="BN10" s="35"/>
      <c r="BO10" s="46">
        <v>57</v>
      </c>
      <c r="BP10" s="46">
        <v>81</v>
      </c>
      <c r="BQ10" s="16">
        <v>718</v>
      </c>
      <c r="BR10" s="16">
        <v>929</v>
      </c>
      <c r="BS10" s="24">
        <v>1705</v>
      </c>
      <c r="BT10" s="37">
        <f t="shared" si="10"/>
        <v>3.0338078291814945</v>
      </c>
      <c r="BU10" s="28"/>
      <c r="BW10" s="12">
        <f t="shared" si="11"/>
        <v>4</v>
      </c>
      <c r="BX10" s="11" t="s">
        <v>36</v>
      </c>
      <c r="BY10" s="16">
        <v>60</v>
      </c>
      <c r="BZ10" s="16">
        <v>559</v>
      </c>
      <c r="CA10" s="16">
        <v>556</v>
      </c>
      <c r="CB10" s="16">
        <v>3</v>
      </c>
      <c r="CC10" s="16">
        <v>3</v>
      </c>
      <c r="CD10" s="17">
        <f t="shared" si="12"/>
        <v>562</v>
      </c>
      <c r="CE10" s="16"/>
      <c r="CF10" s="16">
        <v>2</v>
      </c>
      <c r="CG10" s="16"/>
      <c r="CH10" s="16">
        <v>6</v>
      </c>
      <c r="CI10" s="16">
        <v>1</v>
      </c>
      <c r="CJ10" s="16">
        <v>3</v>
      </c>
      <c r="CK10" s="16">
        <v>2</v>
      </c>
      <c r="CL10" s="46"/>
      <c r="CM10" s="46">
        <v>27</v>
      </c>
      <c r="CN10" s="46">
        <v>42</v>
      </c>
      <c r="CO10" s="16">
        <v>116</v>
      </c>
      <c r="CP10" s="16">
        <v>363</v>
      </c>
      <c r="CQ10" s="28"/>
    </row>
    <row r="11" spans="1:95" ht="25.5" customHeight="1">
      <c r="A11" s="13">
        <f t="shared" si="13"/>
        <v>4</v>
      </c>
      <c r="B11" s="30" t="s">
        <v>108</v>
      </c>
      <c r="C11" s="15">
        <f aca="true" t="shared" si="14" ref="C11:T11">SUM(C8:C10)</f>
        <v>146</v>
      </c>
      <c r="D11" s="15">
        <f t="shared" si="14"/>
        <v>112</v>
      </c>
      <c r="E11" s="15">
        <f t="shared" si="14"/>
        <v>225</v>
      </c>
      <c r="F11" s="15">
        <f t="shared" si="14"/>
        <v>192</v>
      </c>
      <c r="G11" s="15">
        <f t="shared" si="14"/>
        <v>78</v>
      </c>
      <c r="H11" s="15">
        <f t="shared" si="14"/>
        <v>16</v>
      </c>
      <c r="I11" s="15">
        <f t="shared" si="14"/>
        <v>40</v>
      </c>
      <c r="J11" s="15">
        <f t="shared" si="14"/>
        <v>30</v>
      </c>
      <c r="K11" s="15">
        <f t="shared" si="14"/>
        <v>45</v>
      </c>
      <c r="L11" s="15">
        <f t="shared" si="14"/>
        <v>8</v>
      </c>
      <c r="M11" s="15">
        <f t="shared" si="14"/>
        <v>225</v>
      </c>
      <c r="N11" s="15">
        <f t="shared" si="14"/>
        <v>261</v>
      </c>
      <c r="O11" s="15">
        <f t="shared" si="14"/>
        <v>166</v>
      </c>
      <c r="P11" s="15">
        <f t="shared" si="14"/>
        <v>4</v>
      </c>
      <c r="Q11" s="15">
        <f t="shared" si="14"/>
        <v>19</v>
      </c>
      <c r="R11" s="15">
        <f t="shared" si="14"/>
        <v>172</v>
      </c>
      <c r="S11" s="15">
        <f t="shared" si="14"/>
        <v>21</v>
      </c>
      <c r="T11" s="15">
        <f t="shared" si="14"/>
        <v>123</v>
      </c>
      <c r="U11" s="15">
        <f>SUM(U8:U10)</f>
        <v>129</v>
      </c>
      <c r="V11" s="15">
        <f>SUM(V8:V10)</f>
        <v>157</v>
      </c>
      <c r="W11" s="15">
        <f>SUM(W8:W10)</f>
        <v>66</v>
      </c>
      <c r="X11" s="15">
        <f>SUM(X8:X10)</f>
        <v>34</v>
      </c>
      <c r="Y11" s="95">
        <f t="shared" si="4"/>
        <v>2269</v>
      </c>
      <c r="Z11" s="15">
        <f>SUM(Z8:Z10)</f>
        <v>0</v>
      </c>
      <c r="AA11" s="15">
        <f>SUM(AA8:AA10)</f>
        <v>86</v>
      </c>
      <c r="AB11"/>
      <c r="AC11" s="12">
        <f t="shared" si="5"/>
        <v>6</v>
      </c>
      <c r="AD11" s="8" t="s">
        <v>216</v>
      </c>
      <c r="AE11" s="12">
        <v>11</v>
      </c>
      <c r="AF11" s="12">
        <v>6</v>
      </c>
      <c r="AG11" s="12">
        <v>47</v>
      </c>
      <c r="AH11" s="55">
        <v>18</v>
      </c>
      <c r="AI11" s="12">
        <v>14</v>
      </c>
      <c r="AJ11" s="12">
        <v>12</v>
      </c>
      <c r="AK11" s="79">
        <f t="shared" si="0"/>
        <v>44</v>
      </c>
      <c r="AL11" s="80">
        <f t="shared" si="1"/>
        <v>9</v>
      </c>
      <c r="AM11" s="85">
        <v>202</v>
      </c>
      <c r="AN11" s="85">
        <v>87</v>
      </c>
      <c r="AO11" s="82">
        <f t="shared" si="2"/>
        <v>1.9772727272727273</v>
      </c>
      <c r="AP11" s="83">
        <f>AM11/AE22</f>
        <v>6.516129032258065</v>
      </c>
      <c r="AQ11" s="83">
        <f>(AM11/(AE11*AE22))*100</f>
        <v>59.2375366568915</v>
      </c>
      <c r="AR11" s="83">
        <f t="shared" si="3"/>
        <v>4</v>
      </c>
      <c r="AS11" s="83">
        <f>((AE11*AE22)-AM11)/AK11</f>
        <v>3.159090909090909</v>
      </c>
      <c r="AT11" s="83">
        <f>((AI11+AJ11)/AK19)*1000</f>
        <v>15.22248243559719</v>
      </c>
      <c r="AU11" s="83">
        <f>(AJ11/AK19)*1000</f>
        <v>7.02576112412178</v>
      </c>
      <c r="AV11"/>
      <c r="AW11" s="12">
        <f t="shared" si="8"/>
        <v>5</v>
      </c>
      <c r="AX11" s="11" t="s">
        <v>37</v>
      </c>
      <c r="AY11" s="16">
        <v>10</v>
      </c>
      <c r="AZ11" s="16">
        <v>133</v>
      </c>
      <c r="BA11" s="16">
        <v>125</v>
      </c>
      <c r="BB11" s="16"/>
      <c r="BC11" s="16"/>
      <c r="BD11" s="17">
        <f t="shared" si="6"/>
        <v>125</v>
      </c>
      <c r="BE11" s="17">
        <f t="shared" si="7"/>
        <v>18</v>
      </c>
      <c r="BF11" s="17">
        <f t="shared" si="9"/>
        <v>261</v>
      </c>
      <c r="BG11" s="16">
        <v>12</v>
      </c>
      <c r="BH11" s="16"/>
      <c r="BI11" s="16"/>
      <c r="BJ11" s="16"/>
      <c r="BK11" s="16"/>
      <c r="BL11" s="16"/>
      <c r="BM11" s="16">
        <v>13</v>
      </c>
      <c r="BN11" s="35"/>
      <c r="BO11" s="46"/>
      <c r="BP11" s="46">
        <v>4</v>
      </c>
      <c r="BQ11" s="16"/>
      <c r="BR11" s="16">
        <v>232</v>
      </c>
      <c r="BS11" s="24">
        <v>229</v>
      </c>
      <c r="BT11" s="37">
        <f t="shared" si="10"/>
        <v>1.832</v>
      </c>
      <c r="BU11" s="28"/>
      <c r="BW11" s="12">
        <f t="shared" si="11"/>
        <v>5</v>
      </c>
      <c r="BX11" s="11" t="s">
        <v>37</v>
      </c>
      <c r="BY11" s="16">
        <v>10</v>
      </c>
      <c r="BZ11" s="16">
        <v>133</v>
      </c>
      <c r="CA11" s="16">
        <v>125</v>
      </c>
      <c r="CB11" s="16"/>
      <c r="CC11" s="16"/>
      <c r="CD11" s="17">
        <f t="shared" si="12"/>
        <v>125</v>
      </c>
      <c r="CE11" s="16"/>
      <c r="CF11" s="16"/>
      <c r="CG11" s="16"/>
      <c r="CH11" s="16"/>
      <c r="CI11" s="16"/>
      <c r="CJ11" s="16"/>
      <c r="CK11" s="16">
        <v>2</v>
      </c>
      <c r="CL11" s="46"/>
      <c r="CM11" s="46">
        <v>2</v>
      </c>
      <c r="CN11" s="46">
        <v>1</v>
      </c>
      <c r="CO11" s="16"/>
      <c r="CP11" s="16">
        <v>120</v>
      </c>
      <c r="CQ11" s="28"/>
    </row>
    <row r="12" spans="1:95" ht="24.75" customHeight="1">
      <c r="A12" s="13">
        <f t="shared" si="13"/>
        <v>5</v>
      </c>
      <c r="B12" s="30" t="s">
        <v>17</v>
      </c>
      <c r="C12" s="14">
        <v>16</v>
      </c>
      <c r="D12" s="14">
        <v>8</v>
      </c>
      <c r="E12" s="14">
        <v>14</v>
      </c>
      <c r="F12" s="14">
        <v>8</v>
      </c>
      <c r="G12" s="14">
        <v>42</v>
      </c>
      <c r="H12" s="14">
        <v>7</v>
      </c>
      <c r="I12" s="14">
        <v>14</v>
      </c>
      <c r="J12" s="14">
        <v>24</v>
      </c>
      <c r="K12" s="14">
        <v>30</v>
      </c>
      <c r="L12" s="14">
        <v>6</v>
      </c>
      <c r="M12" s="14">
        <v>20</v>
      </c>
      <c r="N12" s="14">
        <v>16</v>
      </c>
      <c r="O12" s="14">
        <v>7</v>
      </c>
      <c r="P12" s="14"/>
      <c r="Q12" s="14"/>
      <c r="R12" s="14">
        <v>17</v>
      </c>
      <c r="S12" s="28">
        <v>1</v>
      </c>
      <c r="T12" s="28">
        <v>8</v>
      </c>
      <c r="U12" s="14">
        <v>15</v>
      </c>
      <c r="V12" s="14">
        <v>8</v>
      </c>
      <c r="W12" s="14">
        <v>50</v>
      </c>
      <c r="X12" s="32">
        <v>0</v>
      </c>
      <c r="Y12" s="95">
        <f t="shared" si="4"/>
        <v>311</v>
      </c>
      <c r="Z12" s="32"/>
      <c r="AA12" s="32">
        <v>10</v>
      </c>
      <c r="AB12"/>
      <c r="AC12" s="12">
        <f t="shared" si="5"/>
        <v>7</v>
      </c>
      <c r="AD12" s="49" t="s">
        <v>198</v>
      </c>
      <c r="AE12" s="28"/>
      <c r="AF12" s="28">
        <v>4</v>
      </c>
      <c r="AG12" s="28">
        <v>4</v>
      </c>
      <c r="AH12" s="28"/>
      <c r="AI12" s="28">
        <v>2</v>
      </c>
      <c r="AJ12" s="28">
        <v>4</v>
      </c>
      <c r="AK12" s="79">
        <f>SUM(AH12:AJ12)</f>
        <v>6</v>
      </c>
      <c r="AL12" s="80">
        <f>((SUM(AF12:AG12))-(SUM(AH12:AJ12)))</f>
        <v>2</v>
      </c>
      <c r="AM12" s="28">
        <v>101</v>
      </c>
      <c r="AN12" s="28">
        <v>28</v>
      </c>
      <c r="AO12" s="82">
        <f>AN12/AK12</f>
        <v>4.666666666666667</v>
      </c>
      <c r="AP12" s="83">
        <f>AM12/AE22</f>
        <v>3.2580645161290325</v>
      </c>
      <c r="AQ12" s="83" t="e">
        <f>(AM12/(AE12*AE22))*100</f>
        <v>#DIV/0!</v>
      </c>
      <c r="AR12" s="83" t="e">
        <f>AK12/AE12</f>
        <v>#DIV/0!</v>
      </c>
      <c r="AS12" s="83">
        <f>((AE12*AE23)-AM12)/AK12</f>
        <v>-16.833333333333332</v>
      </c>
      <c r="AT12" s="83">
        <f>((AI12+AJ12)/AK20)*1000</f>
        <v>70.58823529411765</v>
      </c>
      <c r="AU12" s="83">
        <f>(AJ12/AK20)*1000</f>
        <v>47.05882352941176</v>
      </c>
      <c r="AV12"/>
      <c r="AW12" s="12">
        <f t="shared" si="8"/>
        <v>6</v>
      </c>
      <c r="AX12" s="11" t="s">
        <v>64</v>
      </c>
      <c r="AY12" s="16">
        <v>3</v>
      </c>
      <c r="AZ12" s="16">
        <v>5</v>
      </c>
      <c r="BA12" s="16">
        <v>5</v>
      </c>
      <c r="BB12" s="16"/>
      <c r="BC12" s="16"/>
      <c r="BD12" s="17">
        <f t="shared" si="6"/>
        <v>5</v>
      </c>
      <c r="BE12" s="17">
        <f t="shared" si="7"/>
        <v>3</v>
      </c>
      <c r="BF12" s="17">
        <f t="shared" si="9"/>
        <v>18</v>
      </c>
      <c r="BG12" s="16"/>
      <c r="BH12" s="16"/>
      <c r="BI12" s="16"/>
      <c r="BJ12" s="16"/>
      <c r="BK12" s="16"/>
      <c r="BL12" s="16"/>
      <c r="BM12" s="16"/>
      <c r="BN12" s="35"/>
      <c r="BO12" s="46"/>
      <c r="BP12" s="46"/>
      <c r="BQ12" s="16"/>
      <c r="BR12" s="16">
        <v>18</v>
      </c>
      <c r="BS12" s="24">
        <v>25</v>
      </c>
      <c r="BT12" s="37">
        <f t="shared" si="10"/>
        <v>5</v>
      </c>
      <c r="BU12" s="28"/>
      <c r="BW12" s="12">
        <f t="shared" si="11"/>
        <v>6</v>
      </c>
      <c r="BX12" s="11" t="s">
        <v>64</v>
      </c>
      <c r="BY12" s="16">
        <v>3</v>
      </c>
      <c r="BZ12" s="16">
        <v>5</v>
      </c>
      <c r="CA12" s="16">
        <v>5</v>
      </c>
      <c r="CB12" s="16"/>
      <c r="CC12" s="16"/>
      <c r="CD12" s="17">
        <f t="shared" si="12"/>
        <v>5</v>
      </c>
      <c r="CE12" s="16"/>
      <c r="CF12" s="16"/>
      <c r="CG12" s="16"/>
      <c r="CH12" s="16"/>
      <c r="CI12" s="16"/>
      <c r="CJ12" s="16"/>
      <c r="CK12" s="16"/>
      <c r="CL12" s="46"/>
      <c r="CM12" s="46"/>
      <c r="CN12" s="46"/>
      <c r="CO12" s="16"/>
      <c r="CP12" s="16">
        <v>5</v>
      </c>
      <c r="CQ12" s="28"/>
    </row>
    <row r="13" spans="1:95" ht="24.75" customHeight="1">
      <c r="A13" s="13">
        <f t="shared" si="13"/>
        <v>6</v>
      </c>
      <c r="B13" s="30" t="s">
        <v>70</v>
      </c>
      <c r="C13" s="14"/>
      <c r="D13" s="14">
        <v>1</v>
      </c>
      <c r="E13" s="14"/>
      <c r="F13" s="14"/>
      <c r="G13" s="14">
        <v>15</v>
      </c>
      <c r="H13" s="14">
        <v>2</v>
      </c>
      <c r="I13" s="14">
        <v>3</v>
      </c>
      <c r="J13" s="14"/>
      <c r="K13" s="14">
        <v>1</v>
      </c>
      <c r="L13" s="14"/>
      <c r="M13" s="14"/>
      <c r="N13" s="14"/>
      <c r="O13" s="14">
        <v>1</v>
      </c>
      <c r="P13" s="14"/>
      <c r="Q13" s="14"/>
      <c r="R13" s="14">
        <v>1</v>
      </c>
      <c r="S13" s="28"/>
      <c r="T13" s="28"/>
      <c r="U13" s="14"/>
      <c r="V13" s="14"/>
      <c r="W13" s="14"/>
      <c r="X13" s="32"/>
      <c r="Y13" s="95">
        <f t="shared" si="4"/>
        <v>24</v>
      </c>
      <c r="Z13" s="32"/>
      <c r="AA13" s="32">
        <v>1</v>
      </c>
      <c r="AB13"/>
      <c r="AC13" s="12">
        <f t="shared" si="5"/>
        <v>8</v>
      </c>
      <c r="AD13" s="150" t="s">
        <v>169</v>
      </c>
      <c r="AE13" s="81">
        <v>9</v>
      </c>
      <c r="AF13" s="81">
        <v>9</v>
      </c>
      <c r="AG13" s="81">
        <v>25</v>
      </c>
      <c r="AH13" s="137">
        <v>17</v>
      </c>
      <c r="AI13" s="81">
        <v>3</v>
      </c>
      <c r="AJ13" s="81">
        <v>6</v>
      </c>
      <c r="AK13" s="86">
        <f aca="true" t="shared" si="15" ref="AK13:AK18">SUM(AH13:AJ13)</f>
        <v>26</v>
      </c>
      <c r="AL13" s="80">
        <f aca="true" t="shared" si="16" ref="AL13:AL18">((SUM(AF13:AG13))-(SUM(AH13:AJ13)))</f>
        <v>8</v>
      </c>
      <c r="AM13" s="84">
        <v>295</v>
      </c>
      <c r="AN13" s="84">
        <v>40</v>
      </c>
      <c r="AO13" s="82">
        <f aca="true" t="shared" si="17" ref="AO13:AO21">AN13/AK13</f>
        <v>1.5384615384615385</v>
      </c>
      <c r="AP13" s="83">
        <f>AM13/AE22</f>
        <v>9.516129032258064</v>
      </c>
      <c r="AQ13" s="83">
        <f>(AM13/(AE13*AE22))*100</f>
        <v>105.73476702508961</v>
      </c>
      <c r="AR13" s="83">
        <f aca="true" t="shared" si="18" ref="AR13:AR21">AK13/AE13</f>
        <v>2.888888888888889</v>
      </c>
      <c r="AS13" s="83">
        <f>((AE13*AE22)-AM13)/AK13</f>
        <v>-0.6153846153846154</v>
      </c>
      <c r="AT13" s="83">
        <f>((AI13+AJ13)/AK19)*1000</f>
        <v>5.269320843091335</v>
      </c>
      <c r="AU13" s="83">
        <f>(AJ13/AK19)*1000</f>
        <v>3.51288056206089</v>
      </c>
      <c r="AV13"/>
      <c r="AW13" s="12">
        <f t="shared" si="8"/>
        <v>7</v>
      </c>
      <c r="AX13" s="11" t="s">
        <v>38</v>
      </c>
      <c r="AY13" s="16">
        <v>4</v>
      </c>
      <c r="AZ13" s="16">
        <v>51</v>
      </c>
      <c r="BA13" s="16">
        <v>42</v>
      </c>
      <c r="BB13" s="16"/>
      <c r="BC13" s="16">
        <v>2</v>
      </c>
      <c r="BD13" s="17">
        <f t="shared" si="6"/>
        <v>44</v>
      </c>
      <c r="BE13" s="17">
        <f t="shared" si="7"/>
        <v>11</v>
      </c>
      <c r="BF13" s="17">
        <f t="shared" si="9"/>
        <v>248</v>
      </c>
      <c r="BG13" s="16">
        <v>21</v>
      </c>
      <c r="BH13" s="16"/>
      <c r="BI13" s="16"/>
      <c r="BJ13" s="16"/>
      <c r="BK13" s="16"/>
      <c r="BL13" s="16">
        <v>23</v>
      </c>
      <c r="BM13" s="16"/>
      <c r="BN13" s="35"/>
      <c r="BO13" s="46">
        <v>51</v>
      </c>
      <c r="BP13" s="46">
        <v>27</v>
      </c>
      <c r="BQ13" s="16">
        <v>22</v>
      </c>
      <c r="BR13" s="16">
        <v>104</v>
      </c>
      <c r="BS13" s="24">
        <v>232</v>
      </c>
      <c r="BT13" s="37">
        <f t="shared" si="10"/>
        <v>5.2727272727272725</v>
      </c>
      <c r="BU13" s="28"/>
      <c r="BW13" s="12">
        <f t="shared" si="11"/>
        <v>7</v>
      </c>
      <c r="BX13" s="11" t="s">
        <v>38</v>
      </c>
      <c r="BY13" s="16">
        <v>4</v>
      </c>
      <c r="BZ13" s="16">
        <v>51</v>
      </c>
      <c r="CA13" s="16">
        <v>42</v>
      </c>
      <c r="CB13" s="16"/>
      <c r="CC13" s="16">
        <v>2</v>
      </c>
      <c r="CD13" s="17">
        <f t="shared" si="12"/>
        <v>44</v>
      </c>
      <c r="CE13" s="16"/>
      <c r="CF13" s="16"/>
      <c r="CG13" s="16"/>
      <c r="CH13" s="16"/>
      <c r="CI13" s="16"/>
      <c r="CJ13" s="16"/>
      <c r="CK13" s="16"/>
      <c r="CL13" s="46"/>
      <c r="CM13" s="46">
        <v>11</v>
      </c>
      <c r="CN13" s="46">
        <v>9</v>
      </c>
      <c r="CO13" s="16">
        <v>7</v>
      </c>
      <c r="CP13" s="16">
        <v>17</v>
      </c>
      <c r="CQ13" s="28"/>
    </row>
    <row r="14" spans="1:95" ht="24.75" customHeight="1">
      <c r="A14" s="13">
        <f t="shared" si="13"/>
        <v>7</v>
      </c>
      <c r="B14" s="11" t="s">
        <v>99</v>
      </c>
      <c r="C14" s="14"/>
      <c r="D14" s="14"/>
      <c r="E14" s="14"/>
      <c r="F14" s="14"/>
      <c r="G14" s="14">
        <v>12</v>
      </c>
      <c r="H14" s="14">
        <v>4</v>
      </c>
      <c r="I14" s="14">
        <v>6</v>
      </c>
      <c r="J14" s="14">
        <v>1</v>
      </c>
      <c r="K14" s="14">
        <v>3</v>
      </c>
      <c r="L14" s="14"/>
      <c r="M14" s="14"/>
      <c r="N14" s="14">
        <v>1</v>
      </c>
      <c r="O14" s="14">
        <v>4</v>
      </c>
      <c r="P14" s="14"/>
      <c r="Q14" s="14"/>
      <c r="R14" s="14"/>
      <c r="S14" s="28"/>
      <c r="T14" s="28"/>
      <c r="U14" s="14">
        <v>1</v>
      </c>
      <c r="V14" s="14"/>
      <c r="W14" s="14"/>
      <c r="X14" s="32"/>
      <c r="Y14" s="95">
        <f t="shared" si="4"/>
        <v>32</v>
      </c>
      <c r="Z14" s="32"/>
      <c r="AA14" s="32"/>
      <c r="AB14"/>
      <c r="AC14" s="12">
        <f t="shared" si="5"/>
        <v>9</v>
      </c>
      <c r="AD14" s="8" t="s">
        <v>110</v>
      </c>
      <c r="AE14" s="12">
        <v>5</v>
      </c>
      <c r="AF14" s="12"/>
      <c r="AG14" s="12">
        <v>26</v>
      </c>
      <c r="AH14" s="55">
        <v>21</v>
      </c>
      <c r="AI14" s="12"/>
      <c r="AJ14" s="12">
        <v>1</v>
      </c>
      <c r="AK14" s="79">
        <f t="shared" si="15"/>
        <v>22</v>
      </c>
      <c r="AL14" s="80">
        <f t="shared" si="16"/>
        <v>4</v>
      </c>
      <c r="AM14" s="85">
        <v>93</v>
      </c>
      <c r="AN14" s="85">
        <v>17</v>
      </c>
      <c r="AO14" s="82">
        <f t="shared" si="17"/>
        <v>0.7727272727272727</v>
      </c>
      <c r="AP14" s="83">
        <f>AM14/AE22</f>
        <v>3</v>
      </c>
      <c r="AQ14" s="83">
        <f>(AM14/(AE14*AE22))*100</f>
        <v>60</v>
      </c>
      <c r="AR14" s="83">
        <f t="shared" si="18"/>
        <v>4.4</v>
      </c>
      <c r="AS14" s="83">
        <f>((AE14*AE22)-AM14)/AK14</f>
        <v>2.8181818181818183</v>
      </c>
      <c r="AT14" s="83">
        <f>((AI14+AJ14)/AK19)*1000</f>
        <v>0.585480093676815</v>
      </c>
      <c r="AU14" s="83">
        <f>(AJ14/AK19)*1000</f>
        <v>0.585480093676815</v>
      </c>
      <c r="AV14"/>
      <c r="AW14" s="12">
        <f t="shared" si="8"/>
        <v>8</v>
      </c>
      <c r="AX14" s="11" t="s">
        <v>39</v>
      </c>
      <c r="AY14" s="16">
        <v>1</v>
      </c>
      <c r="AZ14" s="16">
        <v>13</v>
      </c>
      <c r="BA14" s="16">
        <v>11</v>
      </c>
      <c r="BB14" s="16"/>
      <c r="BC14" s="16">
        <v>1</v>
      </c>
      <c r="BD14" s="17">
        <f t="shared" si="6"/>
        <v>12</v>
      </c>
      <c r="BE14" s="17">
        <f t="shared" si="7"/>
        <v>2</v>
      </c>
      <c r="BF14" s="17">
        <f t="shared" si="9"/>
        <v>58</v>
      </c>
      <c r="BG14" s="16"/>
      <c r="BH14" s="16"/>
      <c r="BI14" s="16"/>
      <c r="BJ14" s="16"/>
      <c r="BK14" s="16"/>
      <c r="BL14" s="16"/>
      <c r="BM14" s="16"/>
      <c r="BN14" s="35"/>
      <c r="BO14" s="46">
        <v>1</v>
      </c>
      <c r="BP14" s="46">
        <v>38</v>
      </c>
      <c r="BQ14" s="16"/>
      <c r="BR14" s="16">
        <v>19</v>
      </c>
      <c r="BS14" s="24">
        <v>36</v>
      </c>
      <c r="BT14" s="37">
        <f t="shared" si="10"/>
        <v>3</v>
      </c>
      <c r="BU14" s="28"/>
      <c r="BW14" s="12">
        <f t="shared" si="11"/>
        <v>8</v>
      </c>
      <c r="BX14" s="11" t="s">
        <v>39</v>
      </c>
      <c r="BY14" s="16">
        <v>1</v>
      </c>
      <c r="BZ14" s="16">
        <v>13</v>
      </c>
      <c r="CA14" s="16">
        <v>11</v>
      </c>
      <c r="CB14" s="16"/>
      <c r="CC14" s="16">
        <v>1</v>
      </c>
      <c r="CD14" s="17">
        <f t="shared" si="12"/>
        <v>12</v>
      </c>
      <c r="CE14" s="16"/>
      <c r="CF14" s="16"/>
      <c r="CG14" s="16"/>
      <c r="CH14" s="16"/>
      <c r="CI14" s="16"/>
      <c r="CJ14" s="16"/>
      <c r="CK14" s="16"/>
      <c r="CL14" s="46"/>
      <c r="CM14" s="46">
        <v>1</v>
      </c>
      <c r="CN14" s="46">
        <v>5</v>
      </c>
      <c r="CO14" s="16"/>
      <c r="CP14" s="16">
        <v>6</v>
      </c>
      <c r="CQ14" s="28"/>
    </row>
    <row r="15" spans="1:95" ht="24.75" customHeight="1">
      <c r="A15" s="13">
        <f t="shared" si="13"/>
        <v>8</v>
      </c>
      <c r="B15" s="30" t="s">
        <v>12</v>
      </c>
      <c r="C15" s="14">
        <v>120</v>
      </c>
      <c r="D15" s="14">
        <v>93</v>
      </c>
      <c r="E15" s="14">
        <v>191</v>
      </c>
      <c r="F15" s="14">
        <v>165</v>
      </c>
      <c r="G15" s="14"/>
      <c r="H15" s="14">
        <v>1</v>
      </c>
      <c r="I15" s="14">
        <v>9</v>
      </c>
      <c r="J15" s="14">
        <v>1</v>
      </c>
      <c r="K15" s="14">
        <v>6</v>
      </c>
      <c r="L15" s="14"/>
      <c r="M15" s="14">
        <v>184</v>
      </c>
      <c r="N15" s="14">
        <v>215</v>
      </c>
      <c r="O15" s="14">
        <v>134</v>
      </c>
      <c r="P15" s="14">
        <v>4</v>
      </c>
      <c r="Q15" s="14">
        <v>14</v>
      </c>
      <c r="R15" s="14">
        <v>133</v>
      </c>
      <c r="S15" s="28">
        <v>16</v>
      </c>
      <c r="T15" s="28">
        <v>98</v>
      </c>
      <c r="U15" s="14">
        <v>95</v>
      </c>
      <c r="V15" s="14">
        <v>131</v>
      </c>
      <c r="W15" s="14">
        <v>11</v>
      </c>
      <c r="X15" s="32">
        <v>31</v>
      </c>
      <c r="Y15" s="95">
        <f t="shared" si="4"/>
        <v>1652</v>
      </c>
      <c r="Z15" s="32"/>
      <c r="AA15" s="32">
        <v>74</v>
      </c>
      <c r="AB15"/>
      <c r="AC15" s="12">
        <f t="shared" si="5"/>
        <v>10</v>
      </c>
      <c r="AD15" s="106" t="s">
        <v>157</v>
      </c>
      <c r="AE15" s="12">
        <v>5</v>
      </c>
      <c r="AF15" s="12">
        <v>5</v>
      </c>
      <c r="AG15" s="12">
        <v>20</v>
      </c>
      <c r="AH15" s="55">
        <v>16</v>
      </c>
      <c r="AI15" s="12">
        <v>1</v>
      </c>
      <c r="AJ15" s="12">
        <v>3</v>
      </c>
      <c r="AK15" s="79">
        <f t="shared" si="15"/>
        <v>20</v>
      </c>
      <c r="AL15" s="80">
        <f t="shared" si="16"/>
        <v>5</v>
      </c>
      <c r="AM15" s="85">
        <v>138</v>
      </c>
      <c r="AN15" s="85">
        <v>31</v>
      </c>
      <c r="AO15" s="82">
        <f t="shared" si="17"/>
        <v>1.55</v>
      </c>
      <c r="AP15" s="83">
        <f>AM15/AE22</f>
        <v>4.451612903225806</v>
      </c>
      <c r="AQ15" s="83">
        <f>(AM15/(AE15*AE22))*100</f>
        <v>89.03225806451613</v>
      </c>
      <c r="AR15" s="83">
        <f t="shared" si="18"/>
        <v>4</v>
      </c>
      <c r="AS15" s="83">
        <f>((AE15*AE22)-AM15)/AK15</f>
        <v>0.85</v>
      </c>
      <c r="AT15" s="83">
        <f>((AI15+AJ15)/AK19)*1000</f>
        <v>2.34192037470726</v>
      </c>
      <c r="AU15" s="83">
        <f>(AJ15/AK19)*1000</f>
        <v>1.756440281030445</v>
      </c>
      <c r="AV15"/>
      <c r="AW15" s="12">
        <f t="shared" si="8"/>
        <v>9</v>
      </c>
      <c r="AX15" s="11" t="s">
        <v>40</v>
      </c>
      <c r="AY15" s="16">
        <v>3</v>
      </c>
      <c r="AZ15" s="16">
        <v>35</v>
      </c>
      <c r="BA15" s="16">
        <v>31</v>
      </c>
      <c r="BB15" s="16"/>
      <c r="BC15" s="16"/>
      <c r="BD15" s="17">
        <f t="shared" si="6"/>
        <v>31</v>
      </c>
      <c r="BE15" s="17">
        <f t="shared" si="7"/>
        <v>7</v>
      </c>
      <c r="BF15" s="17">
        <f t="shared" si="9"/>
        <v>119</v>
      </c>
      <c r="BG15" s="16"/>
      <c r="BH15" s="16"/>
      <c r="BI15" s="16"/>
      <c r="BJ15" s="16"/>
      <c r="BK15" s="16"/>
      <c r="BL15" s="16"/>
      <c r="BM15" s="16"/>
      <c r="BN15" s="35"/>
      <c r="BO15" s="46"/>
      <c r="BP15" s="46"/>
      <c r="BQ15" s="16">
        <v>31</v>
      </c>
      <c r="BR15" s="16">
        <v>88</v>
      </c>
      <c r="BS15" s="24">
        <v>65</v>
      </c>
      <c r="BT15" s="37">
        <f t="shared" si="10"/>
        <v>2.096774193548387</v>
      </c>
      <c r="BU15" s="28"/>
      <c r="BW15" s="12">
        <f t="shared" si="11"/>
        <v>9</v>
      </c>
      <c r="BX15" s="11" t="s">
        <v>40</v>
      </c>
      <c r="BY15" s="16">
        <v>3</v>
      </c>
      <c r="BZ15" s="16">
        <v>35</v>
      </c>
      <c r="CA15" s="16">
        <v>31</v>
      </c>
      <c r="CB15" s="16"/>
      <c r="CC15" s="16"/>
      <c r="CD15" s="17">
        <f t="shared" si="12"/>
        <v>31</v>
      </c>
      <c r="CE15" s="16"/>
      <c r="CF15" s="16"/>
      <c r="CG15" s="16"/>
      <c r="CH15" s="16"/>
      <c r="CI15" s="16"/>
      <c r="CJ15" s="16"/>
      <c r="CK15" s="16"/>
      <c r="CL15" s="46"/>
      <c r="CM15" s="46"/>
      <c r="CN15" s="46">
        <v>3</v>
      </c>
      <c r="CO15" s="16"/>
      <c r="CP15" s="16">
        <v>28</v>
      </c>
      <c r="CQ15" s="28">
        <v>1</v>
      </c>
    </row>
    <row r="16" spans="1:95" ht="24.75" customHeight="1">
      <c r="A16" s="13">
        <v>9</v>
      </c>
      <c r="B16" s="30" t="s">
        <v>84</v>
      </c>
      <c r="C16" s="15">
        <f aca="true" t="shared" si="19" ref="C16:T16">C15+C14+C13</f>
        <v>120</v>
      </c>
      <c r="D16" s="15">
        <f t="shared" si="19"/>
        <v>94</v>
      </c>
      <c r="E16" s="15">
        <f t="shared" si="19"/>
        <v>191</v>
      </c>
      <c r="F16" s="15">
        <f t="shared" si="19"/>
        <v>165</v>
      </c>
      <c r="G16" s="15">
        <f t="shared" si="19"/>
        <v>27</v>
      </c>
      <c r="H16" s="15">
        <f>H15+H14+H13</f>
        <v>7</v>
      </c>
      <c r="I16" s="15">
        <f t="shared" si="19"/>
        <v>18</v>
      </c>
      <c r="J16" s="15">
        <f t="shared" si="19"/>
        <v>2</v>
      </c>
      <c r="K16" s="15">
        <f t="shared" si="19"/>
        <v>10</v>
      </c>
      <c r="L16" s="15">
        <f t="shared" si="19"/>
        <v>0</v>
      </c>
      <c r="M16" s="15">
        <f t="shared" si="19"/>
        <v>184</v>
      </c>
      <c r="N16" s="15">
        <f t="shared" si="19"/>
        <v>216</v>
      </c>
      <c r="O16" s="15">
        <f t="shared" si="19"/>
        <v>139</v>
      </c>
      <c r="P16" s="15">
        <f t="shared" si="19"/>
        <v>4</v>
      </c>
      <c r="Q16" s="15">
        <f t="shared" si="19"/>
        <v>14</v>
      </c>
      <c r="R16" s="15">
        <f t="shared" si="19"/>
        <v>134</v>
      </c>
      <c r="S16" s="15">
        <f t="shared" si="19"/>
        <v>16</v>
      </c>
      <c r="T16" s="15">
        <f t="shared" si="19"/>
        <v>98</v>
      </c>
      <c r="U16" s="15">
        <f>U15+U14+U13</f>
        <v>96</v>
      </c>
      <c r="V16" s="15">
        <f>V15+V14+V13</f>
        <v>131</v>
      </c>
      <c r="W16" s="15">
        <f>W15+W14+W13</f>
        <v>11</v>
      </c>
      <c r="X16" s="15">
        <f>SUM(X13:X15)</f>
        <v>31</v>
      </c>
      <c r="Y16" s="95">
        <f t="shared" si="4"/>
        <v>1708</v>
      </c>
      <c r="Z16" s="15">
        <f>Z15+Z14+Z13</f>
        <v>0</v>
      </c>
      <c r="AA16" s="15">
        <f>AA15+AA14+AA13</f>
        <v>75</v>
      </c>
      <c r="AB16"/>
      <c r="AC16" s="12">
        <f t="shared" si="5"/>
        <v>11</v>
      </c>
      <c r="AD16" s="71" t="s">
        <v>139</v>
      </c>
      <c r="AE16" s="12">
        <v>12</v>
      </c>
      <c r="AF16" s="12">
        <v>1</v>
      </c>
      <c r="AG16" s="12">
        <v>2</v>
      </c>
      <c r="AH16" s="55">
        <v>1</v>
      </c>
      <c r="AI16" s="12"/>
      <c r="AJ16" s="12"/>
      <c r="AK16" s="79">
        <f t="shared" si="15"/>
        <v>1</v>
      </c>
      <c r="AL16" s="80">
        <f t="shared" si="16"/>
        <v>2</v>
      </c>
      <c r="AM16" s="85">
        <v>69</v>
      </c>
      <c r="AN16" s="85"/>
      <c r="AO16" s="82">
        <f t="shared" si="17"/>
        <v>0</v>
      </c>
      <c r="AP16" s="83">
        <f>AM16/AE22</f>
        <v>2.225806451612903</v>
      </c>
      <c r="AQ16" s="83">
        <f>(AM16/(AE16*AE22))*100</f>
        <v>18.548387096774192</v>
      </c>
      <c r="AR16" s="83">
        <f t="shared" si="18"/>
        <v>0.08333333333333333</v>
      </c>
      <c r="AS16" s="83">
        <f>((AE16*AE22)-AM16)/AK16</f>
        <v>303</v>
      </c>
      <c r="AT16" s="83">
        <f>((AI16+AJ16)/AK19)*1000</f>
        <v>0</v>
      </c>
      <c r="AU16" s="83">
        <f>(AJ16/AK19)*1000</f>
        <v>0</v>
      </c>
      <c r="AV16"/>
      <c r="AW16" s="12">
        <f t="shared" si="8"/>
        <v>10</v>
      </c>
      <c r="AX16" s="11" t="s">
        <v>62</v>
      </c>
      <c r="AY16" s="16">
        <v>13</v>
      </c>
      <c r="AZ16" s="16">
        <v>65</v>
      </c>
      <c r="BA16" s="16">
        <v>71</v>
      </c>
      <c r="BB16" s="16">
        <v>2</v>
      </c>
      <c r="BC16" s="16">
        <v>2</v>
      </c>
      <c r="BD16" s="17">
        <f t="shared" si="6"/>
        <v>75</v>
      </c>
      <c r="BE16" s="17">
        <f t="shared" si="7"/>
        <v>3</v>
      </c>
      <c r="BF16" s="17">
        <f t="shared" si="9"/>
        <v>374</v>
      </c>
      <c r="BG16" s="16">
        <v>17</v>
      </c>
      <c r="BH16" s="16"/>
      <c r="BI16" s="16"/>
      <c r="BJ16" s="16"/>
      <c r="BK16" s="16"/>
      <c r="BL16" s="16"/>
      <c r="BM16" s="16">
        <v>12</v>
      </c>
      <c r="BN16" s="35"/>
      <c r="BO16" s="46">
        <v>9</v>
      </c>
      <c r="BP16" s="46">
        <v>59</v>
      </c>
      <c r="BQ16" s="16">
        <v>59</v>
      </c>
      <c r="BR16" s="16">
        <v>218</v>
      </c>
      <c r="BS16" s="24">
        <v>355</v>
      </c>
      <c r="BT16" s="37">
        <f t="shared" si="10"/>
        <v>4.733333333333333</v>
      </c>
      <c r="BU16" s="28"/>
      <c r="BW16" s="12">
        <f t="shared" si="11"/>
        <v>10</v>
      </c>
      <c r="BX16" s="11" t="s">
        <v>62</v>
      </c>
      <c r="BY16" s="16">
        <v>13</v>
      </c>
      <c r="BZ16" s="16">
        <v>65</v>
      </c>
      <c r="CA16" s="16">
        <v>71</v>
      </c>
      <c r="CB16" s="16">
        <v>2</v>
      </c>
      <c r="CC16" s="16">
        <v>2</v>
      </c>
      <c r="CD16" s="17">
        <f t="shared" si="12"/>
        <v>75</v>
      </c>
      <c r="CE16" s="16">
        <v>1</v>
      </c>
      <c r="CF16" s="16"/>
      <c r="CG16" s="16"/>
      <c r="CH16" s="16"/>
      <c r="CI16" s="16"/>
      <c r="CJ16" s="16"/>
      <c r="CK16" s="16">
        <v>4</v>
      </c>
      <c r="CL16" s="46"/>
      <c r="CM16" s="46">
        <v>2</v>
      </c>
      <c r="CN16" s="46">
        <v>8</v>
      </c>
      <c r="CO16" s="16">
        <v>7</v>
      </c>
      <c r="CP16" s="16">
        <v>53</v>
      </c>
      <c r="CQ16" s="28"/>
    </row>
    <row r="17" spans="1:95" ht="24.75" customHeight="1">
      <c r="A17" s="13">
        <v>10</v>
      </c>
      <c r="B17" s="30" t="s">
        <v>85</v>
      </c>
      <c r="C17" s="15">
        <f aca="true" t="shared" si="20" ref="C17:T17">(C11-(C12+C16))</f>
        <v>10</v>
      </c>
      <c r="D17" s="15">
        <f t="shared" si="20"/>
        <v>10</v>
      </c>
      <c r="E17" s="15">
        <f t="shared" si="20"/>
        <v>20</v>
      </c>
      <c r="F17" s="15">
        <f t="shared" si="20"/>
        <v>19</v>
      </c>
      <c r="G17" s="15">
        <f t="shared" si="20"/>
        <v>9</v>
      </c>
      <c r="H17" s="15">
        <f>(H11-(H12+H16))</f>
        <v>2</v>
      </c>
      <c r="I17" s="15">
        <f t="shared" si="20"/>
        <v>8</v>
      </c>
      <c r="J17" s="15">
        <f t="shared" si="20"/>
        <v>4</v>
      </c>
      <c r="K17" s="15">
        <f t="shared" si="20"/>
        <v>5</v>
      </c>
      <c r="L17" s="15">
        <f t="shared" si="20"/>
        <v>2</v>
      </c>
      <c r="M17" s="15">
        <f t="shared" si="20"/>
        <v>21</v>
      </c>
      <c r="N17" s="15">
        <f t="shared" si="20"/>
        <v>29</v>
      </c>
      <c r="O17" s="15">
        <f t="shared" si="20"/>
        <v>20</v>
      </c>
      <c r="P17" s="15">
        <f t="shared" si="20"/>
        <v>0</v>
      </c>
      <c r="Q17" s="15">
        <f t="shared" si="20"/>
        <v>5</v>
      </c>
      <c r="R17" s="15">
        <f t="shared" si="20"/>
        <v>21</v>
      </c>
      <c r="S17" s="15">
        <f t="shared" si="20"/>
        <v>4</v>
      </c>
      <c r="T17" s="15">
        <f t="shared" si="20"/>
        <v>17</v>
      </c>
      <c r="U17" s="15">
        <f>(U11-(U12+U16))</f>
        <v>18</v>
      </c>
      <c r="V17" s="15">
        <f>(V11-(V12+V16))</f>
        <v>18</v>
      </c>
      <c r="W17" s="15">
        <f>(W11-(W12+W16))</f>
        <v>5</v>
      </c>
      <c r="X17" s="15">
        <f>(X11-(X12+X16))</f>
        <v>3</v>
      </c>
      <c r="Y17" s="95">
        <f t="shared" si="4"/>
        <v>250</v>
      </c>
      <c r="Z17" s="15">
        <f>(Z11-(Z12+Z16))</f>
        <v>0</v>
      </c>
      <c r="AA17" s="15">
        <f>(AA11-(AA12+AA16))</f>
        <v>1</v>
      </c>
      <c r="AB17"/>
      <c r="AC17" s="12">
        <f t="shared" si="5"/>
        <v>12</v>
      </c>
      <c r="AD17" s="8" t="s">
        <v>58</v>
      </c>
      <c r="AE17" s="12">
        <v>10</v>
      </c>
      <c r="AF17" s="12">
        <v>6</v>
      </c>
      <c r="AG17" s="12">
        <v>17</v>
      </c>
      <c r="AH17" s="55">
        <v>20</v>
      </c>
      <c r="AI17" s="12"/>
      <c r="AJ17" s="12"/>
      <c r="AK17" s="79">
        <f t="shared" si="15"/>
        <v>20</v>
      </c>
      <c r="AL17" s="80">
        <f t="shared" si="16"/>
        <v>3</v>
      </c>
      <c r="AM17" s="85">
        <v>101</v>
      </c>
      <c r="AN17" s="85">
        <v>167</v>
      </c>
      <c r="AO17" s="82">
        <f t="shared" si="17"/>
        <v>8.35</v>
      </c>
      <c r="AP17" s="83">
        <f>AM17/AE22</f>
        <v>3.2580645161290325</v>
      </c>
      <c r="AQ17" s="83">
        <f>(AM17/(AE17*AE22))*100</f>
        <v>32.58064516129032</v>
      </c>
      <c r="AR17" s="83">
        <f t="shared" si="18"/>
        <v>2</v>
      </c>
      <c r="AS17" s="83">
        <f>((AE17*AE22)-AM17)/AK17</f>
        <v>10.45</v>
      </c>
      <c r="AT17" s="83">
        <f>((AI17+AJ17)/AK19)*1000</f>
        <v>0</v>
      </c>
      <c r="AU17" s="83">
        <f>(AJ17/AK19)*1000</f>
        <v>0</v>
      </c>
      <c r="AV17"/>
      <c r="AW17" s="12">
        <f t="shared" si="8"/>
        <v>11</v>
      </c>
      <c r="AX17" s="11" t="s">
        <v>41</v>
      </c>
      <c r="AY17" s="16">
        <v>1</v>
      </c>
      <c r="AZ17" s="16">
        <v>2</v>
      </c>
      <c r="BA17" s="16">
        <v>2</v>
      </c>
      <c r="BB17" s="16"/>
      <c r="BC17" s="16"/>
      <c r="BD17" s="17">
        <f t="shared" si="6"/>
        <v>2</v>
      </c>
      <c r="BE17" s="17">
        <f t="shared" si="7"/>
        <v>1</v>
      </c>
      <c r="BF17" s="17">
        <f t="shared" si="9"/>
        <v>10</v>
      </c>
      <c r="BG17" s="16"/>
      <c r="BH17" s="16"/>
      <c r="BI17" s="16"/>
      <c r="BJ17" s="16"/>
      <c r="BK17" s="16"/>
      <c r="BL17" s="16"/>
      <c r="BM17" s="16"/>
      <c r="BN17" s="35"/>
      <c r="BO17" s="46"/>
      <c r="BP17" s="46"/>
      <c r="BQ17" s="16"/>
      <c r="BR17" s="16">
        <v>10</v>
      </c>
      <c r="BS17" s="24">
        <v>8</v>
      </c>
      <c r="BT17" s="37">
        <f t="shared" si="10"/>
        <v>4</v>
      </c>
      <c r="BU17" s="28"/>
      <c r="BW17" s="12">
        <f t="shared" si="11"/>
        <v>11</v>
      </c>
      <c r="BX17" s="11" t="s">
        <v>41</v>
      </c>
      <c r="BY17" s="16">
        <v>1</v>
      </c>
      <c r="BZ17" s="16">
        <v>2</v>
      </c>
      <c r="CA17" s="16">
        <v>2</v>
      </c>
      <c r="CB17" s="16"/>
      <c r="CC17" s="16"/>
      <c r="CD17" s="17">
        <f t="shared" si="12"/>
        <v>2</v>
      </c>
      <c r="CE17" s="16"/>
      <c r="CF17" s="16"/>
      <c r="CG17" s="16"/>
      <c r="CH17" s="16"/>
      <c r="CI17" s="16"/>
      <c r="CJ17" s="16"/>
      <c r="CK17" s="16"/>
      <c r="CL17" s="46"/>
      <c r="CM17" s="46"/>
      <c r="CN17" s="46">
        <v>1</v>
      </c>
      <c r="CO17" s="16"/>
      <c r="CP17" s="16">
        <v>1</v>
      </c>
      <c r="CQ17" s="28"/>
    </row>
    <row r="18" spans="1:95" ht="24.75" customHeight="1">
      <c r="A18" s="13">
        <v>11</v>
      </c>
      <c r="B18" s="30" t="s">
        <v>11</v>
      </c>
      <c r="C18" s="14">
        <v>252</v>
      </c>
      <c r="D18" s="14">
        <v>317</v>
      </c>
      <c r="E18" s="14">
        <v>757</v>
      </c>
      <c r="F18" s="14">
        <v>428</v>
      </c>
      <c r="G18" s="14">
        <v>202</v>
      </c>
      <c r="H18" s="14">
        <v>101</v>
      </c>
      <c r="I18" s="14">
        <v>295</v>
      </c>
      <c r="J18" s="14">
        <v>93</v>
      </c>
      <c r="K18" s="14">
        <v>138</v>
      </c>
      <c r="L18" s="14">
        <v>69</v>
      </c>
      <c r="M18" s="14">
        <v>790</v>
      </c>
      <c r="N18" s="14">
        <v>818</v>
      </c>
      <c r="O18" s="14">
        <v>587</v>
      </c>
      <c r="P18" s="14">
        <v>50</v>
      </c>
      <c r="Q18" s="14">
        <v>243</v>
      </c>
      <c r="R18" s="14">
        <v>456</v>
      </c>
      <c r="S18" s="28">
        <v>110</v>
      </c>
      <c r="T18" s="28">
        <v>398</v>
      </c>
      <c r="U18" s="14">
        <v>377</v>
      </c>
      <c r="V18" s="14">
        <v>568</v>
      </c>
      <c r="W18" s="14">
        <v>120</v>
      </c>
      <c r="X18" s="32">
        <v>101</v>
      </c>
      <c r="Y18" s="95">
        <f t="shared" si="4"/>
        <v>7270</v>
      </c>
      <c r="Z18" s="32"/>
      <c r="AA18" s="32">
        <v>102</v>
      </c>
      <c r="AB18"/>
      <c r="AC18" s="12">
        <f t="shared" si="5"/>
        <v>13</v>
      </c>
      <c r="AD18" s="8" t="s">
        <v>174</v>
      </c>
      <c r="AE18" s="12">
        <v>26</v>
      </c>
      <c r="AF18" s="28">
        <v>3</v>
      </c>
      <c r="AG18" s="28">
        <v>16</v>
      </c>
      <c r="AH18" s="28">
        <v>15</v>
      </c>
      <c r="AI18" s="28"/>
      <c r="AJ18" s="28"/>
      <c r="AK18" s="79">
        <f t="shared" si="15"/>
        <v>15</v>
      </c>
      <c r="AL18" s="80">
        <f t="shared" si="16"/>
        <v>4</v>
      </c>
      <c r="AM18" s="28">
        <v>110</v>
      </c>
      <c r="AN18" s="28">
        <v>95</v>
      </c>
      <c r="AO18" s="82">
        <f t="shared" si="17"/>
        <v>6.333333333333333</v>
      </c>
      <c r="AP18" s="83">
        <f>AM18/AE22</f>
        <v>3.5483870967741935</v>
      </c>
      <c r="AQ18" s="83">
        <f>(AM18/(AE18*AE22))*100</f>
        <v>13.647642679900745</v>
      </c>
      <c r="AR18" s="83">
        <f t="shared" si="18"/>
        <v>0.5769230769230769</v>
      </c>
      <c r="AS18" s="83">
        <f>((AE18*AE22)-AM18)/AK18</f>
        <v>46.4</v>
      </c>
      <c r="AT18" s="83">
        <f>((AI18+AJ18)/AK20)*1000</f>
        <v>0</v>
      </c>
      <c r="AU18" s="83">
        <f>(AJ18/AK20)*1000</f>
        <v>0</v>
      </c>
      <c r="AV18"/>
      <c r="AW18" s="12">
        <f t="shared" si="8"/>
        <v>12</v>
      </c>
      <c r="AX18" s="11" t="s">
        <v>43</v>
      </c>
      <c r="AY18" s="16">
        <v>9</v>
      </c>
      <c r="AZ18" s="16">
        <v>55</v>
      </c>
      <c r="BA18" s="16">
        <v>49</v>
      </c>
      <c r="BB18" s="16"/>
      <c r="BC18" s="16"/>
      <c r="BD18" s="17">
        <f t="shared" si="6"/>
        <v>49</v>
      </c>
      <c r="BE18" s="17">
        <f t="shared" si="7"/>
        <v>15</v>
      </c>
      <c r="BF18" s="17">
        <f t="shared" si="9"/>
        <v>275</v>
      </c>
      <c r="BG18" s="16">
        <v>8</v>
      </c>
      <c r="BH18" s="16"/>
      <c r="BI18" s="16"/>
      <c r="BJ18" s="16"/>
      <c r="BK18" s="16"/>
      <c r="BL18" s="16"/>
      <c r="BM18" s="16"/>
      <c r="BN18" s="35"/>
      <c r="BO18" s="46">
        <v>9</v>
      </c>
      <c r="BP18" s="46">
        <v>63</v>
      </c>
      <c r="BQ18" s="16">
        <v>35</v>
      </c>
      <c r="BR18" s="16">
        <v>160</v>
      </c>
      <c r="BS18" s="24">
        <v>213</v>
      </c>
      <c r="BT18" s="37">
        <f t="shared" si="10"/>
        <v>4.346938775510204</v>
      </c>
      <c r="BU18" s="28"/>
      <c r="BW18" s="12">
        <f t="shared" si="11"/>
        <v>12</v>
      </c>
      <c r="BX18" s="11" t="s">
        <v>43</v>
      </c>
      <c r="BY18" s="16">
        <v>9</v>
      </c>
      <c r="BZ18" s="16">
        <v>55</v>
      </c>
      <c r="CA18" s="16">
        <v>49</v>
      </c>
      <c r="CB18" s="16"/>
      <c r="CC18" s="16"/>
      <c r="CD18" s="17">
        <f t="shared" si="12"/>
        <v>49</v>
      </c>
      <c r="CE18" s="16"/>
      <c r="CF18" s="16"/>
      <c r="CG18" s="16"/>
      <c r="CH18" s="16"/>
      <c r="CI18" s="16"/>
      <c r="CJ18" s="16"/>
      <c r="CK18" s="16"/>
      <c r="CL18" s="46"/>
      <c r="CM18" s="46"/>
      <c r="CN18" s="46">
        <v>22</v>
      </c>
      <c r="CO18" s="16"/>
      <c r="CP18" s="16">
        <v>27</v>
      </c>
      <c r="CQ18" s="28"/>
    </row>
    <row r="19" spans="1:95" ht="24.75" customHeight="1">
      <c r="A19" s="13">
        <v>12</v>
      </c>
      <c r="B19" s="30" t="s">
        <v>18</v>
      </c>
      <c r="C19" s="14">
        <v>241</v>
      </c>
      <c r="D19" s="14">
        <v>317</v>
      </c>
      <c r="E19" s="14">
        <v>741</v>
      </c>
      <c r="F19" s="14">
        <v>368</v>
      </c>
      <c r="G19" s="14">
        <v>87</v>
      </c>
      <c r="H19" s="14">
        <v>28</v>
      </c>
      <c r="I19" s="14">
        <v>40</v>
      </c>
      <c r="J19" s="14">
        <v>17</v>
      </c>
      <c r="K19" s="14">
        <v>31</v>
      </c>
      <c r="L19" s="14"/>
      <c r="M19" s="14">
        <v>737</v>
      </c>
      <c r="N19" s="14">
        <v>736</v>
      </c>
      <c r="O19" s="14">
        <v>567</v>
      </c>
      <c r="P19" s="14">
        <v>95</v>
      </c>
      <c r="Q19" s="14">
        <v>220</v>
      </c>
      <c r="R19" s="14">
        <v>332</v>
      </c>
      <c r="S19" s="28">
        <v>95</v>
      </c>
      <c r="T19" s="28">
        <v>324</v>
      </c>
      <c r="U19" s="14">
        <v>331</v>
      </c>
      <c r="V19" s="14">
        <v>473</v>
      </c>
      <c r="W19" s="14">
        <v>11</v>
      </c>
      <c r="X19" s="32">
        <v>167</v>
      </c>
      <c r="Y19" s="95">
        <f t="shared" si="4"/>
        <v>5958</v>
      </c>
      <c r="Z19" s="32"/>
      <c r="AA19" s="32">
        <v>98</v>
      </c>
      <c r="AB19"/>
      <c r="AC19" s="147" t="s">
        <v>93</v>
      </c>
      <c r="AD19" s="148"/>
      <c r="AE19" s="86">
        <f aca="true" t="shared" si="21" ref="AE19:AN19">SUM(AE6:AE18)</f>
        <v>378</v>
      </c>
      <c r="AF19" s="86">
        <f t="shared" si="21"/>
        <v>236</v>
      </c>
      <c r="AG19" s="86">
        <f t="shared" si="21"/>
        <v>1722</v>
      </c>
      <c r="AH19" s="86">
        <f t="shared" si="21"/>
        <v>1652</v>
      </c>
      <c r="AI19" s="86">
        <f t="shared" si="21"/>
        <v>24</v>
      </c>
      <c r="AJ19" s="86">
        <f t="shared" si="21"/>
        <v>32</v>
      </c>
      <c r="AK19" s="86">
        <f t="shared" si="21"/>
        <v>1708</v>
      </c>
      <c r="AL19" s="86">
        <f t="shared" si="21"/>
        <v>250</v>
      </c>
      <c r="AM19" s="86">
        <f t="shared" si="21"/>
        <v>7270</v>
      </c>
      <c r="AN19" s="86">
        <f t="shared" si="21"/>
        <v>5958</v>
      </c>
      <c r="AO19" s="82">
        <f t="shared" si="17"/>
        <v>3.488290398126464</v>
      </c>
      <c r="AP19" s="83">
        <f>AM19/AE22</f>
        <v>234.51612903225808</v>
      </c>
      <c r="AQ19" s="83">
        <f>(AM19/(AE19*AE22))*100</f>
        <v>62.041303976787844</v>
      </c>
      <c r="AR19" s="83">
        <f t="shared" si="18"/>
        <v>4.518518518518518</v>
      </c>
      <c r="AS19" s="83">
        <f>((AE19*AE22)-AM19)/AK19</f>
        <v>2.604215456674473</v>
      </c>
      <c r="AT19" s="83">
        <f>((AI19+AJ19)/AK19)*1000</f>
        <v>32.786885245901644</v>
      </c>
      <c r="AU19" s="83">
        <f>(AJ19/AK19)*1000</f>
        <v>18.73536299765808</v>
      </c>
      <c r="AV19"/>
      <c r="AW19" s="12">
        <f t="shared" si="8"/>
        <v>13</v>
      </c>
      <c r="AX19" s="11" t="s">
        <v>44</v>
      </c>
      <c r="AY19" s="16">
        <v>5</v>
      </c>
      <c r="AZ19" s="16">
        <v>64</v>
      </c>
      <c r="BA19" s="16">
        <v>43</v>
      </c>
      <c r="BB19" s="16">
        <v>8</v>
      </c>
      <c r="BC19" s="16">
        <v>7</v>
      </c>
      <c r="BD19" s="17">
        <f t="shared" si="6"/>
        <v>58</v>
      </c>
      <c r="BE19" s="17">
        <f t="shared" si="7"/>
        <v>11</v>
      </c>
      <c r="BF19" s="17">
        <f t="shared" si="9"/>
        <v>264</v>
      </c>
      <c r="BG19" s="16">
        <v>43</v>
      </c>
      <c r="BH19" s="16"/>
      <c r="BI19" s="16"/>
      <c r="BJ19" s="16"/>
      <c r="BK19" s="16"/>
      <c r="BL19" s="16">
        <v>16</v>
      </c>
      <c r="BM19" s="16"/>
      <c r="BN19" s="35"/>
      <c r="BO19" s="46">
        <v>25</v>
      </c>
      <c r="BP19" s="46">
        <v>29</v>
      </c>
      <c r="BQ19" s="16">
        <v>30</v>
      </c>
      <c r="BR19" s="16">
        <v>121</v>
      </c>
      <c r="BS19" s="24">
        <v>290</v>
      </c>
      <c r="BT19" s="37">
        <f t="shared" si="10"/>
        <v>5</v>
      </c>
      <c r="BU19" s="28"/>
      <c r="BW19" s="12">
        <f t="shared" si="11"/>
        <v>13</v>
      </c>
      <c r="BX19" s="11" t="s">
        <v>44</v>
      </c>
      <c r="BY19" s="16">
        <v>5</v>
      </c>
      <c r="BZ19" s="16">
        <v>64</v>
      </c>
      <c r="CA19" s="16">
        <v>43</v>
      </c>
      <c r="CB19" s="16">
        <v>8</v>
      </c>
      <c r="CC19" s="16">
        <v>7</v>
      </c>
      <c r="CD19" s="17">
        <f t="shared" si="12"/>
        <v>58</v>
      </c>
      <c r="CE19" s="16">
        <v>16</v>
      </c>
      <c r="CF19" s="16"/>
      <c r="CG19" s="16"/>
      <c r="CH19" s="16"/>
      <c r="CI19" s="16"/>
      <c r="CJ19" s="16">
        <v>1</v>
      </c>
      <c r="CK19" s="16"/>
      <c r="CL19" s="46"/>
      <c r="CM19" s="46">
        <v>1</v>
      </c>
      <c r="CN19" s="46">
        <v>4</v>
      </c>
      <c r="CO19" s="16">
        <v>5</v>
      </c>
      <c r="CP19" s="16">
        <v>31</v>
      </c>
      <c r="CQ19" s="28"/>
    </row>
    <row r="20" spans="1:95" ht="24.75" customHeight="1">
      <c r="A20" s="13">
        <v>13</v>
      </c>
      <c r="B20" s="50" t="s">
        <v>103</v>
      </c>
      <c r="C20" s="33">
        <f>C19/C16</f>
        <v>2.0083333333333333</v>
      </c>
      <c r="D20" s="33">
        <f aca="true" t="shared" si="22" ref="D20:AA20">D19/D16</f>
        <v>3.372340425531915</v>
      </c>
      <c r="E20" s="33">
        <f>E19/E16</f>
        <v>3.8795811518324608</v>
      </c>
      <c r="F20" s="33">
        <f>F19/F16</f>
        <v>2.2303030303030305</v>
      </c>
      <c r="G20" s="33">
        <f t="shared" si="22"/>
        <v>3.2222222222222223</v>
      </c>
      <c r="H20" s="33">
        <f>H19/H16</f>
        <v>4</v>
      </c>
      <c r="I20" s="33">
        <f t="shared" si="22"/>
        <v>2.2222222222222223</v>
      </c>
      <c r="J20" s="33">
        <f t="shared" si="22"/>
        <v>8.5</v>
      </c>
      <c r="K20" s="33">
        <f t="shared" si="22"/>
        <v>3.1</v>
      </c>
      <c r="L20" s="33" t="e">
        <f t="shared" si="22"/>
        <v>#DIV/0!</v>
      </c>
      <c r="M20" s="33">
        <f t="shared" si="22"/>
        <v>4.005434782608695</v>
      </c>
      <c r="N20" s="33">
        <f t="shared" si="22"/>
        <v>3.4074074074074074</v>
      </c>
      <c r="O20" s="33">
        <f t="shared" si="22"/>
        <v>4.079136690647482</v>
      </c>
      <c r="P20" s="33">
        <f t="shared" si="22"/>
        <v>23.75</v>
      </c>
      <c r="Q20" s="33">
        <f t="shared" si="22"/>
        <v>15.714285714285714</v>
      </c>
      <c r="R20" s="33">
        <f t="shared" si="22"/>
        <v>2.4776119402985075</v>
      </c>
      <c r="S20" s="33">
        <f t="shared" si="22"/>
        <v>5.9375</v>
      </c>
      <c r="T20" s="33">
        <f t="shared" si="22"/>
        <v>3.306122448979592</v>
      </c>
      <c r="U20" s="33">
        <f t="shared" si="22"/>
        <v>3.4479166666666665</v>
      </c>
      <c r="V20" s="33">
        <f t="shared" si="22"/>
        <v>3.6106870229007635</v>
      </c>
      <c r="W20" s="33">
        <f>W19/W16</f>
        <v>1</v>
      </c>
      <c r="X20" s="33">
        <f t="shared" si="22"/>
        <v>5.387096774193548</v>
      </c>
      <c r="Y20" s="33">
        <f t="shared" si="22"/>
        <v>3.488290398126464</v>
      </c>
      <c r="Z20" s="33" t="e">
        <f>Z19/Z16</f>
        <v>#DIV/0!</v>
      </c>
      <c r="AA20" s="33">
        <f t="shared" si="22"/>
        <v>1.3066666666666666</v>
      </c>
      <c r="AB20"/>
      <c r="AC20" s="12">
        <f>AC18+1</f>
        <v>14</v>
      </c>
      <c r="AD20" s="8" t="s">
        <v>96</v>
      </c>
      <c r="AE20" s="87"/>
      <c r="AF20" s="55">
        <v>4</v>
      </c>
      <c r="AG20" s="55">
        <v>82</v>
      </c>
      <c r="AH20" s="55">
        <v>84</v>
      </c>
      <c r="AI20" s="55">
        <v>1</v>
      </c>
      <c r="AJ20" s="55"/>
      <c r="AK20" s="79">
        <f>SUM(AH20:AJ20)</f>
        <v>85</v>
      </c>
      <c r="AL20" s="80">
        <f>((SUM(AF20:AG20))-(SUM(AH20:AJ20)))</f>
        <v>1</v>
      </c>
      <c r="AM20" s="55">
        <v>102</v>
      </c>
      <c r="AN20" s="55">
        <v>98</v>
      </c>
      <c r="AO20" s="82">
        <f t="shared" si="17"/>
        <v>1.1529411764705881</v>
      </c>
      <c r="AP20" s="83">
        <f>AM20/AE22</f>
        <v>3.2903225806451615</v>
      </c>
      <c r="AQ20" s="83" t="e">
        <f>(AM20/(AE20*AE22))*100</f>
        <v>#DIV/0!</v>
      </c>
      <c r="AR20" s="83" t="e">
        <f t="shared" si="18"/>
        <v>#DIV/0!</v>
      </c>
      <c r="AS20" s="83">
        <f>((AE20*AE22)-AM20)/AK20</f>
        <v>-1.2</v>
      </c>
      <c r="AT20" s="83">
        <f>((AI20+AJ20)/AK19)*1000</f>
        <v>0.585480093676815</v>
      </c>
      <c r="AU20" s="83">
        <f>(AJ20/AK19)*1000</f>
        <v>0</v>
      </c>
      <c r="AV20"/>
      <c r="AW20" s="12">
        <f t="shared" si="8"/>
        <v>14</v>
      </c>
      <c r="AX20" s="11" t="s">
        <v>45</v>
      </c>
      <c r="AY20" s="16">
        <v>3</v>
      </c>
      <c r="AZ20" s="16">
        <v>27</v>
      </c>
      <c r="BA20" s="16">
        <v>25</v>
      </c>
      <c r="BB20" s="16"/>
      <c r="BC20" s="16"/>
      <c r="BD20" s="17">
        <f t="shared" si="6"/>
        <v>25</v>
      </c>
      <c r="BE20" s="17">
        <f t="shared" si="7"/>
        <v>5</v>
      </c>
      <c r="BF20" s="17">
        <f t="shared" si="9"/>
        <v>78</v>
      </c>
      <c r="BG20" s="16"/>
      <c r="BH20" s="16"/>
      <c r="BI20" s="16"/>
      <c r="BJ20" s="16"/>
      <c r="BK20" s="16"/>
      <c r="BL20" s="16"/>
      <c r="BM20" s="16"/>
      <c r="BN20" s="35"/>
      <c r="BO20" s="46"/>
      <c r="BP20" s="46">
        <v>2</v>
      </c>
      <c r="BQ20" s="16">
        <v>42</v>
      </c>
      <c r="BR20" s="16">
        <v>34</v>
      </c>
      <c r="BS20" s="24">
        <v>46</v>
      </c>
      <c r="BT20" s="37">
        <f t="shared" si="10"/>
        <v>1.84</v>
      </c>
      <c r="BU20" s="28"/>
      <c r="BW20" s="12">
        <f t="shared" si="11"/>
        <v>14</v>
      </c>
      <c r="BX20" s="11" t="s">
        <v>45</v>
      </c>
      <c r="BY20" s="16">
        <v>3</v>
      </c>
      <c r="BZ20" s="16">
        <v>27</v>
      </c>
      <c r="CA20" s="16">
        <v>25</v>
      </c>
      <c r="CB20" s="16"/>
      <c r="CC20" s="16"/>
      <c r="CD20" s="17">
        <f t="shared" si="12"/>
        <v>25</v>
      </c>
      <c r="CE20" s="16"/>
      <c r="CF20" s="16"/>
      <c r="CG20" s="16"/>
      <c r="CH20" s="16"/>
      <c r="CI20" s="16"/>
      <c r="CJ20" s="16"/>
      <c r="CK20" s="16"/>
      <c r="CL20" s="46"/>
      <c r="CM20" s="46">
        <v>1</v>
      </c>
      <c r="CN20" s="46">
        <v>12</v>
      </c>
      <c r="CO20" s="16"/>
      <c r="CP20" s="16">
        <v>12</v>
      </c>
      <c r="CQ20" s="28"/>
    </row>
    <row r="21" spans="1:95" ht="24.75" customHeight="1">
      <c r="A21" s="13">
        <v>14</v>
      </c>
      <c r="B21" s="30" t="s">
        <v>83</v>
      </c>
      <c r="C21" s="33">
        <f>C18/C28</f>
        <v>8.129032258064516</v>
      </c>
      <c r="D21" s="33">
        <f>D18/C28</f>
        <v>10.225806451612904</v>
      </c>
      <c r="E21" s="33">
        <f>E18/C28</f>
        <v>24.419354838709676</v>
      </c>
      <c r="F21" s="33">
        <f>F18/C28</f>
        <v>13.806451612903226</v>
      </c>
      <c r="G21" s="33">
        <f>G18/C28</f>
        <v>6.516129032258065</v>
      </c>
      <c r="H21" s="33">
        <f>H18/C28</f>
        <v>3.2580645161290325</v>
      </c>
      <c r="I21" s="33">
        <f>I18/C28</f>
        <v>9.516129032258064</v>
      </c>
      <c r="J21" s="33">
        <f>J18/C28</f>
        <v>3</v>
      </c>
      <c r="K21" s="33">
        <f>K18/C28</f>
        <v>4.451612903225806</v>
      </c>
      <c r="L21" s="33">
        <f>L18/C28</f>
        <v>2.225806451612903</v>
      </c>
      <c r="M21" s="33">
        <f>M18/C28</f>
        <v>25.483870967741936</v>
      </c>
      <c r="N21" s="33">
        <f>N18/C28</f>
        <v>26.387096774193548</v>
      </c>
      <c r="O21" s="33">
        <f>O18/C28</f>
        <v>18.93548387096774</v>
      </c>
      <c r="P21" s="33">
        <f>P18/C28</f>
        <v>1.6129032258064515</v>
      </c>
      <c r="Q21" s="33">
        <f>Q18/C28</f>
        <v>7.838709677419355</v>
      </c>
      <c r="R21" s="33">
        <f>R18/C28</f>
        <v>14.709677419354838</v>
      </c>
      <c r="S21" s="33">
        <f>S18/C28</f>
        <v>3.5483870967741935</v>
      </c>
      <c r="T21" s="33">
        <f>T18/C28</f>
        <v>12.838709677419354</v>
      </c>
      <c r="U21" s="33">
        <f>U18/C28</f>
        <v>12.161290322580646</v>
      </c>
      <c r="V21" s="33">
        <f>V18/C28</f>
        <v>18.322580645161292</v>
      </c>
      <c r="W21" s="33">
        <f>W18/C28</f>
        <v>3.870967741935484</v>
      </c>
      <c r="X21" s="33">
        <f>X18/C28</f>
        <v>3.2580645161290325</v>
      </c>
      <c r="Y21" s="33">
        <f>Y18/C28</f>
        <v>234.51612903225808</v>
      </c>
      <c r="Z21" s="33" t="e">
        <f>Z18/B28</f>
        <v>#DIV/0!</v>
      </c>
      <c r="AA21" s="33">
        <f>AA18/C28</f>
        <v>3.2903225806451615</v>
      </c>
      <c r="AB21"/>
      <c r="AC21" s="12">
        <f>AC20+1</f>
        <v>15</v>
      </c>
      <c r="AD21" s="8" t="s">
        <v>71</v>
      </c>
      <c r="AE21" s="12"/>
      <c r="AF21" s="55"/>
      <c r="AG21" s="55"/>
      <c r="AH21" s="55"/>
      <c r="AI21" s="55"/>
      <c r="AJ21" s="55"/>
      <c r="AK21" s="79">
        <f>SUM(AH21:AJ21)</f>
        <v>0</v>
      </c>
      <c r="AL21" s="80">
        <f>((SUM(AF21:AG21))-(SUM(AH21:AJ21)))</f>
        <v>0</v>
      </c>
      <c r="AM21" s="55"/>
      <c r="AN21" s="55"/>
      <c r="AO21" s="82" t="e">
        <f t="shared" si="17"/>
        <v>#DIV/0!</v>
      </c>
      <c r="AP21" s="83">
        <f>AM21/AE22</f>
        <v>0</v>
      </c>
      <c r="AQ21" s="83" t="e">
        <f>(AM21/(AE21*AE22))*100</f>
        <v>#DIV/0!</v>
      </c>
      <c r="AR21" s="83" t="e">
        <f t="shared" si="18"/>
        <v>#DIV/0!</v>
      </c>
      <c r="AS21" s="83" t="e">
        <f>((AE21*AE22)-AM21)/AK21</f>
        <v>#DIV/0!</v>
      </c>
      <c r="AT21" s="83">
        <f>((AI21+AJ21)/AK19)*1000</f>
        <v>0</v>
      </c>
      <c r="AU21" s="83">
        <f>(AJ21/AK19)*1000</f>
        <v>0</v>
      </c>
      <c r="AV21" s="64"/>
      <c r="AW21" s="12">
        <f>AW20+1</f>
        <v>15</v>
      </c>
      <c r="AX21" s="11" t="s">
        <v>46</v>
      </c>
      <c r="AY21" s="28">
        <v>15</v>
      </c>
      <c r="AZ21" s="16">
        <v>80</v>
      </c>
      <c r="BA21" s="16">
        <v>57</v>
      </c>
      <c r="BB21" s="16">
        <v>4</v>
      </c>
      <c r="BC21" s="16">
        <v>5</v>
      </c>
      <c r="BD21" s="17">
        <f t="shared" si="6"/>
        <v>66</v>
      </c>
      <c r="BE21" s="17">
        <f t="shared" si="7"/>
        <v>29</v>
      </c>
      <c r="BF21" s="17">
        <f t="shared" si="9"/>
        <v>870</v>
      </c>
      <c r="BG21" s="16"/>
      <c r="BH21" s="16"/>
      <c r="BI21" s="16">
        <v>295</v>
      </c>
      <c r="BJ21" s="16"/>
      <c r="BK21" s="16"/>
      <c r="BL21" s="16"/>
      <c r="BM21" s="16">
        <v>10</v>
      </c>
      <c r="BN21" s="46">
        <v>120</v>
      </c>
      <c r="BO21" s="46"/>
      <c r="BP21" s="46">
        <v>42</v>
      </c>
      <c r="BQ21" s="16">
        <v>70</v>
      </c>
      <c r="BR21" s="16">
        <v>333</v>
      </c>
      <c r="BS21" s="24">
        <v>363</v>
      </c>
      <c r="BT21" s="37">
        <f t="shared" si="10"/>
        <v>5.5</v>
      </c>
      <c r="BU21" s="28"/>
      <c r="BW21" s="12">
        <f>BW20+1</f>
        <v>15</v>
      </c>
      <c r="BX21" s="11" t="s">
        <v>46</v>
      </c>
      <c r="BY21" s="28">
        <v>15</v>
      </c>
      <c r="BZ21" s="16">
        <v>80</v>
      </c>
      <c r="CA21" s="16">
        <v>57</v>
      </c>
      <c r="CB21" s="16">
        <v>4</v>
      </c>
      <c r="CC21" s="16">
        <v>5</v>
      </c>
      <c r="CD21" s="17">
        <f t="shared" si="12"/>
        <v>66</v>
      </c>
      <c r="CE21" s="16"/>
      <c r="CF21" s="16"/>
      <c r="CG21" s="16">
        <v>9</v>
      </c>
      <c r="CH21" s="16"/>
      <c r="CI21" s="16"/>
      <c r="CJ21" s="16"/>
      <c r="CK21" s="16">
        <v>2</v>
      </c>
      <c r="CL21" s="46">
        <v>2</v>
      </c>
      <c r="CM21" s="46"/>
      <c r="CN21" s="46">
        <v>12</v>
      </c>
      <c r="CO21" s="16">
        <v>12</v>
      </c>
      <c r="CP21" s="16">
        <v>29</v>
      </c>
      <c r="CQ21" s="28"/>
    </row>
    <row r="22" spans="1:95" ht="24.75" customHeight="1">
      <c r="A22" s="13">
        <f aca="true" t="shared" si="23" ref="A22:A27">A21+1</f>
        <v>15</v>
      </c>
      <c r="B22" s="30" t="s">
        <v>19</v>
      </c>
      <c r="C22" s="96">
        <f>(C18/(C6*C28))*100</f>
        <v>29.03225806451613</v>
      </c>
      <c r="D22" s="96">
        <f>(D18/(D6*C28))*100</f>
        <v>68.17204301075269</v>
      </c>
      <c r="E22" s="96">
        <f>(E18/(E6*C28))*100</f>
        <v>87.21198156682027</v>
      </c>
      <c r="F22" s="96">
        <f>(F18/(F6*C28))*100</f>
        <v>57.52688172043011</v>
      </c>
      <c r="G22" s="96">
        <f>(G18/(G6*C28))*100</f>
        <v>54.3010752688172</v>
      </c>
      <c r="H22" s="96">
        <f>(H18/(H6*C28))*100</f>
        <v>29.61876832844575</v>
      </c>
      <c r="I22" s="96">
        <f>(I18/(I6*C28))*100</f>
        <v>86.51026392961877</v>
      </c>
      <c r="J22" s="96">
        <f>(J18/(J6*C28))*100</f>
        <v>25</v>
      </c>
      <c r="K22" s="96">
        <f>(K18/(K6*C28))*100</f>
        <v>89.03225806451613</v>
      </c>
      <c r="L22" s="96">
        <f>(L18/(L6*C28))*100</f>
        <v>37.096774193548384</v>
      </c>
      <c r="M22" s="96">
        <f>(M18/(M6*C28))*100</f>
        <v>70.78853046594982</v>
      </c>
      <c r="N22" s="96">
        <f>(N18/(N6*C28))*100</f>
        <v>87.95698924731182</v>
      </c>
      <c r="O22" s="96">
        <f>(O18/(O6*C28))*100</f>
        <v>78.89784946236558</v>
      </c>
      <c r="P22" s="96">
        <f>(P18/(P6*C28))*100</f>
        <v>26.881720430107524</v>
      </c>
      <c r="Q22" s="96">
        <f>(Q18/(Q6*C28))*100</f>
        <v>48.99193548387097</v>
      </c>
      <c r="R22" s="96">
        <f>(R18/(R6*C28))*100</f>
        <v>56.575682382134</v>
      </c>
      <c r="S22" s="96">
        <f>(S18/(S6*C28))*100</f>
        <v>19.71326164874552</v>
      </c>
      <c r="T22" s="96">
        <f>(T18/(T6*C28))*100</f>
        <v>61.136712749615974</v>
      </c>
      <c r="U22" s="96">
        <f>(U18/(U6*C28))*100</f>
        <v>60.806451612903224</v>
      </c>
      <c r="V22" s="96">
        <f>(V18/(V6*C28))*100</f>
        <v>91.61290322580645</v>
      </c>
      <c r="W22" s="96">
        <f>(W18/(W6*C28))*100</f>
        <v>64.51612903225806</v>
      </c>
      <c r="X22" s="96">
        <f>(X18/(X6*C28))*100</f>
        <v>23.27188940092166</v>
      </c>
      <c r="Y22" s="96">
        <f>(Y18/(Y6*C28))*100</f>
        <v>62.041303976787844</v>
      </c>
      <c r="Z22" s="96" t="e">
        <f>(Z18/(Z6*C28))*100</f>
        <v>#DIV/0!</v>
      </c>
      <c r="AA22" s="96">
        <f>(AA18/(AA6*C28))*100</f>
        <v>82.25806451612904</v>
      </c>
      <c r="AB22" s="18"/>
      <c r="AC22" s="25" t="s">
        <v>21</v>
      </c>
      <c r="AD22" s="25"/>
      <c r="AE22" s="107">
        <f>C28</f>
        <v>31</v>
      </c>
      <c r="AF22" s="25" t="s">
        <v>20</v>
      </c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66"/>
      <c r="AW22" s="12">
        <f t="shared" si="8"/>
        <v>16</v>
      </c>
      <c r="AX22" s="8" t="s">
        <v>81</v>
      </c>
      <c r="AY22" s="34">
        <v>8</v>
      </c>
      <c r="AZ22" s="16">
        <v>49</v>
      </c>
      <c r="BA22" s="16">
        <v>49</v>
      </c>
      <c r="BB22" s="16">
        <v>1</v>
      </c>
      <c r="BC22" s="16">
        <v>2</v>
      </c>
      <c r="BD22" s="17">
        <f t="shared" si="6"/>
        <v>52</v>
      </c>
      <c r="BE22" s="17">
        <f t="shared" si="7"/>
        <v>5</v>
      </c>
      <c r="BF22" s="17">
        <f t="shared" si="9"/>
        <v>248</v>
      </c>
      <c r="BG22" s="16">
        <v>13</v>
      </c>
      <c r="BH22" s="16"/>
      <c r="BI22" s="16"/>
      <c r="BJ22" s="16"/>
      <c r="BK22" s="16"/>
      <c r="BL22" s="16"/>
      <c r="BM22" s="16"/>
      <c r="BN22" s="35"/>
      <c r="BO22" s="46">
        <v>8</v>
      </c>
      <c r="BP22" s="46">
        <v>55</v>
      </c>
      <c r="BQ22" s="16">
        <v>39</v>
      </c>
      <c r="BR22" s="16">
        <v>133</v>
      </c>
      <c r="BS22" s="24">
        <v>251</v>
      </c>
      <c r="BT22" s="37">
        <f t="shared" si="10"/>
        <v>4.826923076923077</v>
      </c>
      <c r="BU22" s="28"/>
      <c r="BW22" s="12">
        <f t="shared" si="11"/>
        <v>16</v>
      </c>
      <c r="BX22" s="8" t="s">
        <v>81</v>
      </c>
      <c r="BY22" s="34">
        <v>8</v>
      </c>
      <c r="BZ22" s="16">
        <v>49</v>
      </c>
      <c r="CA22" s="16">
        <v>49</v>
      </c>
      <c r="CB22" s="16">
        <v>1</v>
      </c>
      <c r="CC22" s="16">
        <v>2</v>
      </c>
      <c r="CD22" s="17">
        <f t="shared" si="12"/>
        <v>52</v>
      </c>
      <c r="CE22" s="16">
        <v>2</v>
      </c>
      <c r="CF22" s="16"/>
      <c r="CG22" s="16"/>
      <c r="CH22" s="16"/>
      <c r="CI22" s="16"/>
      <c r="CJ22" s="16"/>
      <c r="CK22" s="16">
        <v>1</v>
      </c>
      <c r="CL22" s="46"/>
      <c r="CM22" s="46">
        <v>3</v>
      </c>
      <c r="CN22" s="46">
        <v>20</v>
      </c>
      <c r="CO22" s="16"/>
      <c r="CP22" s="16">
        <v>26</v>
      </c>
      <c r="CQ22" s="28">
        <v>3</v>
      </c>
    </row>
    <row r="23" spans="1:95" ht="24.75" customHeight="1">
      <c r="A23" s="13">
        <f t="shared" si="23"/>
        <v>16</v>
      </c>
      <c r="B23" s="30" t="s">
        <v>135</v>
      </c>
      <c r="C23" s="33">
        <f aca="true" t="shared" si="24" ref="C23:AA23">C16/C6</f>
        <v>4.285714285714286</v>
      </c>
      <c r="D23" s="33">
        <f t="shared" si="24"/>
        <v>6.266666666666667</v>
      </c>
      <c r="E23" s="33">
        <f>E16/E6</f>
        <v>6.821428571428571</v>
      </c>
      <c r="F23" s="33">
        <f>F16/F6</f>
        <v>6.875</v>
      </c>
      <c r="G23" s="33">
        <f t="shared" si="24"/>
        <v>2.25</v>
      </c>
      <c r="H23" s="33">
        <f>H16/H6</f>
        <v>0.6363636363636364</v>
      </c>
      <c r="I23" s="33">
        <f t="shared" si="24"/>
        <v>1.6363636363636365</v>
      </c>
      <c r="J23" s="33">
        <f t="shared" si="24"/>
        <v>0.16666666666666666</v>
      </c>
      <c r="K23" s="33">
        <f>K16/K6</f>
        <v>2</v>
      </c>
      <c r="L23" s="33">
        <f>L16/L6</f>
        <v>0</v>
      </c>
      <c r="M23" s="33">
        <f t="shared" si="24"/>
        <v>5.111111111111111</v>
      </c>
      <c r="N23" s="33">
        <f t="shared" si="24"/>
        <v>7.2</v>
      </c>
      <c r="O23" s="33">
        <f t="shared" si="24"/>
        <v>5.791666666666667</v>
      </c>
      <c r="P23" s="33">
        <f t="shared" si="24"/>
        <v>0.6666666666666666</v>
      </c>
      <c r="Q23" s="33">
        <f t="shared" si="24"/>
        <v>0.875</v>
      </c>
      <c r="R23" s="33">
        <f t="shared" si="24"/>
        <v>5.153846153846154</v>
      </c>
      <c r="S23" s="33">
        <f t="shared" si="24"/>
        <v>0.8888888888888888</v>
      </c>
      <c r="T23" s="33">
        <f t="shared" si="24"/>
        <v>4.666666666666667</v>
      </c>
      <c r="U23" s="33">
        <f t="shared" si="24"/>
        <v>4.8</v>
      </c>
      <c r="V23" s="33">
        <f t="shared" si="24"/>
        <v>6.55</v>
      </c>
      <c r="W23" s="33">
        <f t="shared" si="24"/>
        <v>1.8333333333333333</v>
      </c>
      <c r="X23" s="33">
        <f t="shared" si="24"/>
        <v>2.2142857142857144</v>
      </c>
      <c r="Y23" s="33">
        <f>Y16/Y6</f>
        <v>4.518518518518518</v>
      </c>
      <c r="Z23" s="33" t="e">
        <f t="shared" si="24"/>
        <v>#DIV/0!</v>
      </c>
      <c r="AA23" s="33">
        <f t="shared" si="24"/>
        <v>18.75</v>
      </c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 t="s">
        <v>154</v>
      </c>
      <c r="AN23" s="20"/>
      <c r="AO23" s="20"/>
      <c r="AP23" s="20"/>
      <c r="AQ23" s="20"/>
      <c r="AR23" s="20"/>
      <c r="AS23" s="18"/>
      <c r="AT23" s="18"/>
      <c r="AU23"/>
      <c r="AV23" s="66"/>
      <c r="AW23" s="12">
        <f t="shared" si="8"/>
        <v>17</v>
      </c>
      <c r="AX23" s="8" t="s">
        <v>94</v>
      </c>
      <c r="AY23" s="28">
        <v>5</v>
      </c>
      <c r="AZ23" s="16">
        <v>15</v>
      </c>
      <c r="BA23" s="16">
        <v>14</v>
      </c>
      <c r="BB23" s="16"/>
      <c r="BC23" s="16"/>
      <c r="BD23" s="17">
        <f t="shared" si="6"/>
        <v>14</v>
      </c>
      <c r="BE23" s="17">
        <f t="shared" si="7"/>
        <v>6</v>
      </c>
      <c r="BF23" s="17">
        <f t="shared" si="9"/>
        <v>243</v>
      </c>
      <c r="BG23" s="16"/>
      <c r="BH23" s="16"/>
      <c r="BI23" s="16"/>
      <c r="BJ23" s="16"/>
      <c r="BK23" s="16"/>
      <c r="BL23" s="16"/>
      <c r="BM23" s="16"/>
      <c r="BN23" s="35"/>
      <c r="BO23" s="46"/>
      <c r="BP23" s="46"/>
      <c r="BQ23" s="16">
        <v>11</v>
      </c>
      <c r="BR23" s="16">
        <v>232</v>
      </c>
      <c r="BS23" s="34">
        <v>220</v>
      </c>
      <c r="BT23" s="37">
        <f t="shared" si="10"/>
        <v>15.714285714285714</v>
      </c>
      <c r="BU23" s="35"/>
      <c r="BW23" s="12">
        <f t="shared" si="11"/>
        <v>17</v>
      </c>
      <c r="BX23" s="8" t="s">
        <v>94</v>
      </c>
      <c r="BY23" s="28">
        <v>5</v>
      </c>
      <c r="BZ23" s="16">
        <v>15</v>
      </c>
      <c r="CA23" s="16">
        <v>14</v>
      </c>
      <c r="CB23" s="16"/>
      <c r="CC23" s="16"/>
      <c r="CD23" s="17">
        <f t="shared" si="12"/>
        <v>14</v>
      </c>
      <c r="CE23" s="16"/>
      <c r="CF23" s="16"/>
      <c r="CG23" s="16"/>
      <c r="CH23" s="16"/>
      <c r="CI23" s="16"/>
      <c r="CJ23" s="16"/>
      <c r="CK23" s="16"/>
      <c r="CL23" s="46"/>
      <c r="CM23" s="46"/>
      <c r="CN23" s="46"/>
      <c r="CO23" s="16"/>
      <c r="CP23" s="16">
        <v>14</v>
      </c>
      <c r="CQ23" s="28"/>
    </row>
    <row r="24" spans="1:95" ht="24.75" customHeight="1">
      <c r="A24" s="13">
        <f t="shared" si="23"/>
        <v>17</v>
      </c>
      <c r="B24" s="30" t="s">
        <v>138</v>
      </c>
      <c r="C24" s="96">
        <f>((C6*C28)-C18)/C16</f>
        <v>5.133333333333334</v>
      </c>
      <c r="D24" s="96">
        <f>((D6*C28)-D18)/D16</f>
        <v>1.574468085106383</v>
      </c>
      <c r="E24" s="96">
        <f>((E6*C28)-E18)/E16</f>
        <v>0.581151832460733</v>
      </c>
      <c r="F24" s="96">
        <f>((F6*C28)-F18)/F16</f>
        <v>1.915151515151515</v>
      </c>
      <c r="G24" s="96">
        <f>((G6*C28)-G18)/G16</f>
        <v>6.296296296296297</v>
      </c>
      <c r="H24" s="96">
        <f>((H6*C28)-H18)/H16</f>
        <v>34.285714285714285</v>
      </c>
      <c r="I24" s="96">
        <f>((I6*C28)-I18)/I16</f>
        <v>2.5555555555555554</v>
      </c>
      <c r="J24" s="96">
        <f>((J6*C28)-J18)/J16</f>
        <v>139.5</v>
      </c>
      <c r="K24" s="96">
        <f>((K6*C28)-K18)/K16</f>
        <v>1.7</v>
      </c>
      <c r="L24" s="96" t="e">
        <f>((L6*C28)-L18)/L16</f>
        <v>#DIV/0!</v>
      </c>
      <c r="M24" s="96">
        <f>((M6*C28)-M18)/M16</f>
        <v>1.7717391304347827</v>
      </c>
      <c r="N24" s="96">
        <f>((N6*C28)-N18)/N16</f>
        <v>0.5185185185185185</v>
      </c>
      <c r="O24" s="96">
        <f>((O6*C28)-O18)/O16</f>
        <v>1.129496402877698</v>
      </c>
      <c r="P24" s="96">
        <f>((P6*C28)-P18)/P16</f>
        <v>34</v>
      </c>
      <c r="Q24" s="96">
        <f>((Q6*C28)-Q18)/Q16</f>
        <v>18.071428571428573</v>
      </c>
      <c r="R24" s="96">
        <f>((R6*C28)-R18)/R16</f>
        <v>2.611940298507463</v>
      </c>
      <c r="S24" s="96">
        <f>((S6*C28)-S18)/S16</f>
        <v>28</v>
      </c>
      <c r="T24" s="96">
        <f>((T6*C28)-T18)/T16</f>
        <v>2.5816326530612246</v>
      </c>
      <c r="U24" s="96">
        <f>((U6*C28)-U18)/U16</f>
        <v>2.53125</v>
      </c>
      <c r="V24" s="96">
        <f>((V6*C28)-V18)/V16</f>
        <v>0.3969465648854962</v>
      </c>
      <c r="W24" s="96">
        <f>((W6*C28)-W18)/W16</f>
        <v>6</v>
      </c>
      <c r="X24" s="96">
        <f>((X6*C28)-X18)/X16</f>
        <v>10.741935483870968</v>
      </c>
      <c r="Y24" s="96">
        <f>((Y6*C28)-Y18)/Y16</f>
        <v>2.604215456674473</v>
      </c>
      <c r="Z24" s="96" t="e">
        <f>((Z6*C28)-Z18)/Z16</f>
        <v>#DIV/0!</v>
      </c>
      <c r="AA24" s="96">
        <f>((AA6*C28)-AA18)/AA16</f>
        <v>0.29333333333333333</v>
      </c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20" t="s">
        <v>95</v>
      </c>
      <c r="AN24" s="20"/>
      <c r="AO24" s="20"/>
      <c r="AP24" s="20"/>
      <c r="AQ24" s="20"/>
      <c r="AR24" s="20"/>
      <c r="AS24" s="18"/>
      <c r="AT24" s="18"/>
      <c r="AU24"/>
      <c r="AV24" s="66"/>
      <c r="AW24" s="12">
        <f t="shared" si="8"/>
        <v>18</v>
      </c>
      <c r="AX24" s="11" t="s">
        <v>42</v>
      </c>
      <c r="AY24" s="24">
        <v>6</v>
      </c>
      <c r="AZ24" s="24">
        <v>20</v>
      </c>
      <c r="BA24" s="24">
        <v>22</v>
      </c>
      <c r="BB24" s="24"/>
      <c r="BC24" s="24"/>
      <c r="BD24" s="17">
        <f t="shared" si="6"/>
        <v>22</v>
      </c>
      <c r="BE24" s="17">
        <f t="shared" si="7"/>
        <v>4</v>
      </c>
      <c r="BF24" s="17">
        <f t="shared" si="9"/>
        <v>110</v>
      </c>
      <c r="BG24" s="24"/>
      <c r="BH24" s="24"/>
      <c r="BI24" s="24"/>
      <c r="BJ24" s="24"/>
      <c r="BK24" s="24"/>
      <c r="BL24" s="24"/>
      <c r="BM24" s="24"/>
      <c r="BN24" s="35"/>
      <c r="BO24" s="47"/>
      <c r="BP24" s="47"/>
      <c r="BQ24" s="24"/>
      <c r="BR24" s="24">
        <v>110</v>
      </c>
      <c r="BS24" s="24">
        <v>167</v>
      </c>
      <c r="BT24" s="37">
        <f t="shared" si="10"/>
        <v>7.590909090909091</v>
      </c>
      <c r="BU24" s="35"/>
      <c r="BW24" s="12">
        <f t="shared" si="11"/>
        <v>18</v>
      </c>
      <c r="BX24" s="11" t="s">
        <v>42</v>
      </c>
      <c r="BY24" s="24">
        <v>6</v>
      </c>
      <c r="BZ24" s="24">
        <v>20</v>
      </c>
      <c r="CA24" s="24">
        <v>22</v>
      </c>
      <c r="CB24" s="24"/>
      <c r="CC24" s="24"/>
      <c r="CD24" s="17">
        <f t="shared" si="12"/>
        <v>22</v>
      </c>
      <c r="CE24" s="24"/>
      <c r="CF24" s="24"/>
      <c r="CG24" s="24"/>
      <c r="CH24" s="24"/>
      <c r="CI24" s="24"/>
      <c r="CJ24" s="24"/>
      <c r="CK24" s="24"/>
      <c r="CL24" s="47"/>
      <c r="CM24" s="47"/>
      <c r="CN24" s="47"/>
      <c r="CO24" s="24"/>
      <c r="CP24" s="24">
        <v>22</v>
      </c>
      <c r="CQ24" s="28"/>
    </row>
    <row r="25" spans="1:95" ht="24.75" customHeight="1">
      <c r="A25" s="13">
        <f t="shared" si="23"/>
        <v>18</v>
      </c>
      <c r="B25" s="11" t="s">
        <v>137</v>
      </c>
      <c r="C25" s="33">
        <f>((C13+C14)/Y16)*1000</f>
        <v>0</v>
      </c>
      <c r="D25" s="33">
        <f>((D13+D14)/Y16)*1000</f>
        <v>0.585480093676815</v>
      </c>
      <c r="E25" s="33">
        <f>((E13+E14)/Y16)*1000</f>
        <v>0</v>
      </c>
      <c r="F25" s="33">
        <f>((F13+F14)/Y16)*1000</f>
        <v>0</v>
      </c>
      <c r="G25" s="33">
        <f>((G13+G14)/Y16)*1000</f>
        <v>15.807962529274004</v>
      </c>
      <c r="H25" s="33">
        <f>((H13+H14)/Y16)*1000</f>
        <v>3.51288056206089</v>
      </c>
      <c r="I25" s="33">
        <f>((I13+I14)/Y16)*1000</f>
        <v>5.269320843091335</v>
      </c>
      <c r="J25" s="33">
        <f>((J13+J14)/Y16)*1000</f>
        <v>0.585480093676815</v>
      </c>
      <c r="K25" s="33">
        <f>((K13+K14)/Y16)*1000</f>
        <v>2.34192037470726</v>
      </c>
      <c r="L25" s="33">
        <f>((L13+L14)/Y16)*1000</f>
        <v>0</v>
      </c>
      <c r="M25" s="33">
        <f>((M13+M14)/Y16)*1000</f>
        <v>0</v>
      </c>
      <c r="N25" s="33">
        <f>((N13+N14)/Y16)*1000</f>
        <v>0.585480093676815</v>
      </c>
      <c r="O25" s="33">
        <f>((O13+O14)/Y16)*1000</f>
        <v>2.927400468384075</v>
      </c>
      <c r="P25" s="33">
        <f>((P13+P14)/Y16)*1000</f>
        <v>0</v>
      </c>
      <c r="Q25" s="33">
        <f>((Q13+Q14)/Y16)*1000</f>
        <v>0</v>
      </c>
      <c r="R25" s="33">
        <f>((R13+R14)/Y16)*1000</f>
        <v>0.585480093676815</v>
      </c>
      <c r="S25" s="33">
        <f>((S13+S14)/Y16)*1000</f>
        <v>0</v>
      </c>
      <c r="T25" s="33">
        <f>((T13+T14)/Y16)*1000</f>
        <v>0</v>
      </c>
      <c r="U25" s="33">
        <f>((U13+U14)/Y16)*1000</f>
        <v>0.585480093676815</v>
      </c>
      <c r="V25" s="33">
        <f>((V13+V14)/Y16)*1000</f>
        <v>0</v>
      </c>
      <c r="W25" s="33">
        <f>((W13+W14)/Y16)*1000</f>
        <v>0</v>
      </c>
      <c r="X25" s="33">
        <f>((X13+X14)/Y16)*1000</f>
        <v>0</v>
      </c>
      <c r="Y25" s="33">
        <f>((Y13+Y14)/Y16)*1000</f>
        <v>32.786885245901644</v>
      </c>
      <c r="Z25" s="33">
        <f>((Z13+Z14)/AA16)*1000</f>
        <v>0</v>
      </c>
      <c r="AA25" s="33">
        <f>((AA13+AA14)/AA16)*1000</f>
        <v>13.333333333333334</v>
      </c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20"/>
      <c r="AN25" s="20"/>
      <c r="AO25" s="20"/>
      <c r="AP25" s="20"/>
      <c r="AQ25" s="18"/>
      <c r="AR25" s="18"/>
      <c r="AS25"/>
      <c r="AU25"/>
      <c r="AV25" s="88"/>
      <c r="AW25" s="188" t="s">
        <v>82</v>
      </c>
      <c r="AX25" s="188"/>
      <c r="AY25" s="17">
        <f aca="true" t="shared" si="25" ref="AY25:BE25">SUM(AY7:AY24)</f>
        <v>236</v>
      </c>
      <c r="AZ25" s="17">
        <f t="shared" si="25"/>
        <v>1722</v>
      </c>
      <c r="BA25" s="17">
        <f t="shared" si="25"/>
        <v>1652</v>
      </c>
      <c r="BB25" s="17">
        <f t="shared" si="25"/>
        <v>24</v>
      </c>
      <c r="BC25" s="17">
        <f t="shared" si="25"/>
        <v>32</v>
      </c>
      <c r="BD25" s="17">
        <f t="shared" si="25"/>
        <v>1708</v>
      </c>
      <c r="BE25" s="17">
        <f t="shared" si="25"/>
        <v>250</v>
      </c>
      <c r="BF25" s="17">
        <f t="shared" si="9"/>
        <v>7270</v>
      </c>
      <c r="BG25" s="17">
        <f aca="true" t="shared" si="26" ref="BG25:BS25">SUM(BG7:BG24)</f>
        <v>202</v>
      </c>
      <c r="BH25" s="17">
        <f t="shared" si="26"/>
        <v>101</v>
      </c>
      <c r="BI25" s="17">
        <f t="shared" si="26"/>
        <v>295</v>
      </c>
      <c r="BJ25" s="17">
        <f t="shared" si="26"/>
        <v>138</v>
      </c>
      <c r="BK25" s="17">
        <f t="shared" si="26"/>
        <v>69</v>
      </c>
      <c r="BL25" s="17">
        <f t="shared" si="26"/>
        <v>93</v>
      </c>
      <c r="BM25" s="17">
        <f t="shared" si="26"/>
        <v>110</v>
      </c>
      <c r="BN25" s="17">
        <f t="shared" si="26"/>
        <v>120</v>
      </c>
      <c r="BO25" s="17">
        <f t="shared" si="26"/>
        <v>357</v>
      </c>
      <c r="BP25" s="17">
        <f t="shared" si="26"/>
        <v>812</v>
      </c>
      <c r="BQ25" s="17">
        <f t="shared" si="26"/>
        <v>1553</v>
      </c>
      <c r="BR25" s="17">
        <f t="shared" si="26"/>
        <v>3420</v>
      </c>
      <c r="BS25" s="17">
        <f t="shared" si="26"/>
        <v>5958</v>
      </c>
      <c r="BT25" s="37">
        <f t="shared" si="10"/>
        <v>3.488290398126464</v>
      </c>
      <c r="BU25" s="17">
        <f>SUM(BU7:BU24)</f>
        <v>0</v>
      </c>
      <c r="BW25" s="201" t="s">
        <v>82</v>
      </c>
      <c r="BX25" s="202"/>
      <c r="BY25" s="17">
        <f>SUM(BY7:BY24)</f>
        <v>236</v>
      </c>
      <c r="BZ25" s="17">
        <f>SUM(BZ7:BZ24)</f>
        <v>1722</v>
      </c>
      <c r="CA25" s="17">
        <f>SUM(CA7:CA24)</f>
        <v>1652</v>
      </c>
      <c r="CB25" s="17">
        <f>SUM(CB7:CB24)</f>
        <v>24</v>
      </c>
      <c r="CC25" s="17">
        <f>SUM(CC7:CC24)</f>
        <v>32</v>
      </c>
      <c r="CD25" s="17">
        <f t="shared" si="12"/>
        <v>1706</v>
      </c>
      <c r="CE25" s="17">
        <f aca="true" t="shared" si="27" ref="CE25:CQ25">SUM(CE7:CE24)</f>
        <v>44</v>
      </c>
      <c r="CF25" s="17">
        <f t="shared" si="27"/>
        <v>6</v>
      </c>
      <c r="CG25" s="17">
        <f t="shared" si="27"/>
        <v>9</v>
      </c>
      <c r="CH25" s="17">
        <f t="shared" si="27"/>
        <v>6</v>
      </c>
      <c r="CI25" s="17">
        <f t="shared" si="27"/>
        <v>1</v>
      </c>
      <c r="CJ25" s="17">
        <f t="shared" si="27"/>
        <v>4</v>
      </c>
      <c r="CK25" s="17">
        <f t="shared" si="27"/>
        <v>18</v>
      </c>
      <c r="CL25" s="17">
        <f t="shared" si="27"/>
        <v>2</v>
      </c>
      <c r="CM25" s="17">
        <f t="shared" si="27"/>
        <v>90</v>
      </c>
      <c r="CN25" s="17">
        <f t="shared" si="27"/>
        <v>221</v>
      </c>
      <c r="CO25" s="17">
        <f t="shared" si="27"/>
        <v>220</v>
      </c>
      <c r="CP25" s="17">
        <f t="shared" si="27"/>
        <v>1085</v>
      </c>
      <c r="CQ25" s="17">
        <f t="shared" si="27"/>
        <v>4</v>
      </c>
    </row>
    <row r="26" spans="1:95" ht="24.75" customHeight="1">
      <c r="A26" s="13">
        <f t="shared" si="23"/>
        <v>19</v>
      </c>
      <c r="B26" s="11" t="s">
        <v>136</v>
      </c>
      <c r="C26" s="33">
        <f>(C14/Y16)*1000</f>
        <v>0</v>
      </c>
      <c r="D26" s="33">
        <f>(D14/Y16)*1000</f>
        <v>0</v>
      </c>
      <c r="E26" s="33">
        <f>(E14/Y16)*1000</f>
        <v>0</v>
      </c>
      <c r="F26" s="33">
        <f>(F14/Y16)*1000</f>
        <v>0</v>
      </c>
      <c r="G26" s="33">
        <f>(G14/Y16)*1000</f>
        <v>7.02576112412178</v>
      </c>
      <c r="H26" s="33">
        <f>(H14/Y16)*1000</f>
        <v>2.34192037470726</v>
      </c>
      <c r="I26" s="33">
        <f>(I14/Y16)*1000</f>
        <v>3.51288056206089</v>
      </c>
      <c r="J26" s="33">
        <f>(J14/AA16)*1000</f>
        <v>13.333333333333334</v>
      </c>
      <c r="K26" s="33">
        <f>(K14/Y16)*1000</f>
        <v>1.756440281030445</v>
      </c>
      <c r="L26" s="33">
        <f>(L14/Y16)*1000</f>
        <v>0</v>
      </c>
      <c r="M26" s="33">
        <f>(M14/Y16)*1000</f>
        <v>0</v>
      </c>
      <c r="N26" s="33">
        <f>(N14/Y16)*1000</f>
        <v>0.585480093676815</v>
      </c>
      <c r="O26" s="33">
        <f>(O14/Y16)*1000</f>
        <v>2.34192037470726</v>
      </c>
      <c r="P26" s="33">
        <f>(P14/Y16)*1000</f>
        <v>0</v>
      </c>
      <c r="Q26" s="33">
        <f>(Q14/Y16)*1000</f>
        <v>0</v>
      </c>
      <c r="R26" s="33">
        <f>(R14/Y16)*1000</f>
        <v>0</v>
      </c>
      <c r="S26" s="33">
        <f>(S14/Y16)*1000</f>
        <v>0</v>
      </c>
      <c r="T26" s="33">
        <f>(T14/Y16)*1000</f>
        <v>0</v>
      </c>
      <c r="U26" s="33">
        <f>(U14/Y16)*1000</f>
        <v>0.585480093676815</v>
      </c>
      <c r="V26" s="33">
        <f>(V14/Y16)*1000</f>
        <v>0</v>
      </c>
      <c r="W26" s="33">
        <f>(W14/Y16)*1000</f>
        <v>0</v>
      </c>
      <c r="X26" s="33">
        <f>(X14/Y16)*1000</f>
        <v>0</v>
      </c>
      <c r="Y26" s="33">
        <f>(Y14/Y16)*1000</f>
        <v>18.73536299765808</v>
      </c>
      <c r="Z26" s="33">
        <f>(Z14/AA16)*1000</f>
        <v>0</v>
      </c>
      <c r="AA26" s="33">
        <f>(AA14/AA16)*1000</f>
        <v>0</v>
      </c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  <c r="AN26" s="20"/>
      <c r="AO26" s="20"/>
      <c r="AP26" s="20"/>
      <c r="AQ26" s="18"/>
      <c r="AR26" s="18"/>
      <c r="AS26"/>
      <c r="AU26"/>
      <c r="AV26" s="122"/>
      <c r="AW26" s="12">
        <f>AW24+1</f>
        <v>19</v>
      </c>
      <c r="AX26" s="49" t="s">
        <v>96</v>
      </c>
      <c r="AY26" s="36">
        <v>4</v>
      </c>
      <c r="AZ26" s="36">
        <v>82</v>
      </c>
      <c r="BA26" s="36">
        <v>84</v>
      </c>
      <c r="BB26" s="36">
        <v>1</v>
      </c>
      <c r="BC26" s="36"/>
      <c r="BD26" s="17">
        <f>SUM(BA26:BC26)</f>
        <v>85</v>
      </c>
      <c r="BE26" s="17">
        <f>((SUM(AY26:AZ26))-(SUM(BA26:BC26)))</f>
        <v>1</v>
      </c>
      <c r="BF26" s="17">
        <f t="shared" si="9"/>
        <v>102</v>
      </c>
      <c r="BG26" s="36"/>
      <c r="BH26" s="36"/>
      <c r="BI26" s="36"/>
      <c r="BJ26" s="36"/>
      <c r="BK26" s="36"/>
      <c r="BL26" s="36"/>
      <c r="BM26" s="36"/>
      <c r="BN26" s="48"/>
      <c r="BO26" s="48"/>
      <c r="BP26" s="48"/>
      <c r="BQ26" s="36"/>
      <c r="BR26" s="36">
        <v>102</v>
      </c>
      <c r="BS26" s="36">
        <v>98</v>
      </c>
      <c r="BT26" s="37">
        <f t="shared" si="10"/>
        <v>1.1529411764705881</v>
      </c>
      <c r="BU26" s="35"/>
      <c r="BW26" s="12">
        <f>BW24+1</f>
        <v>19</v>
      </c>
      <c r="BX26" s="49" t="s">
        <v>96</v>
      </c>
      <c r="BY26" s="36">
        <v>4</v>
      </c>
      <c r="BZ26" s="36">
        <v>82</v>
      </c>
      <c r="CA26" s="36">
        <v>84</v>
      </c>
      <c r="CB26" s="36">
        <v>1</v>
      </c>
      <c r="CC26" s="36"/>
      <c r="CD26" s="17">
        <f t="shared" si="12"/>
        <v>75</v>
      </c>
      <c r="CE26" s="36"/>
      <c r="CF26" s="36"/>
      <c r="CG26" s="36"/>
      <c r="CH26" s="36"/>
      <c r="CI26" s="36"/>
      <c r="CJ26" s="36"/>
      <c r="CK26" s="36"/>
      <c r="CL26" s="48"/>
      <c r="CM26" s="48"/>
      <c r="CN26" s="48">
        <v>6</v>
      </c>
      <c r="CO26" s="36">
        <v>6</v>
      </c>
      <c r="CP26" s="36">
        <v>63</v>
      </c>
      <c r="CQ26" s="36"/>
    </row>
    <row r="27" spans="1:95" ht="24.75" customHeight="1">
      <c r="A27" s="13">
        <f t="shared" si="23"/>
        <v>20</v>
      </c>
      <c r="B27" s="30" t="s">
        <v>80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20"/>
      <c r="AN27" s="20"/>
      <c r="AO27" s="20"/>
      <c r="AP27" s="20"/>
      <c r="AQ27" s="18"/>
      <c r="AR27" s="18"/>
      <c r="AS27"/>
      <c r="AU27"/>
      <c r="AV27" s="25"/>
      <c r="AW27" s="43" t="s">
        <v>21</v>
      </c>
      <c r="AX27" s="43"/>
      <c r="AY27" s="39">
        <f>C28</f>
        <v>31</v>
      </c>
      <c r="AZ27" s="43" t="s">
        <v>20</v>
      </c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W27" s="43" t="s">
        <v>21</v>
      </c>
      <c r="BX27" s="43"/>
      <c r="BY27" s="39">
        <f>C28</f>
        <v>31</v>
      </c>
      <c r="BZ27" s="43" t="s">
        <v>20</v>
      </c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Q27" s="25"/>
    </row>
    <row r="28" spans="1:48" ht="16.5" customHeight="1">
      <c r="A28" s="40" t="s">
        <v>21</v>
      </c>
      <c r="B28" s="40"/>
      <c r="C28" s="41">
        <v>31</v>
      </c>
      <c r="D28" s="40" t="s">
        <v>20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20"/>
      <c r="AN28" s="20"/>
      <c r="AO28" s="20"/>
      <c r="AP28" s="20"/>
      <c r="AQ28" s="18"/>
      <c r="AR28" s="18"/>
      <c r="AS28"/>
      <c r="AU28"/>
      <c r="AV28"/>
    </row>
    <row r="29" spans="1:95" ht="16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9"/>
      <c r="S29"/>
      <c r="T29"/>
      <c r="U29"/>
      <c r="V29" s="174" t="s">
        <v>155</v>
      </c>
      <c r="W29" s="174"/>
      <c r="X29" s="174"/>
      <c r="Y29" s="174"/>
      <c r="Z29" s="174"/>
      <c r="AA29" s="174"/>
      <c r="AB29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  <c r="AN29" s="20"/>
      <c r="AO29" s="20"/>
      <c r="AP29" s="20"/>
      <c r="AQ29" s="18"/>
      <c r="AR29" s="18"/>
      <c r="AS29"/>
      <c r="AU29"/>
      <c r="AV29"/>
      <c r="AW29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44" t="s">
        <v>140</v>
      </c>
      <c r="BP29" s="44"/>
      <c r="BQ29" s="44"/>
      <c r="BR29" s="44"/>
      <c r="BS29" s="44"/>
      <c r="BT29" s="44"/>
      <c r="BU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44" t="s">
        <v>152</v>
      </c>
      <c r="CN29" s="44"/>
      <c r="CO29" s="44"/>
      <c r="CP29" s="44"/>
      <c r="CQ29" s="44"/>
    </row>
    <row r="30" spans="1:95" ht="15.75" customHeight="1">
      <c r="A30" s="25" t="s">
        <v>217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9"/>
      <c r="S30"/>
      <c r="T30"/>
      <c r="U30"/>
      <c r="V30" s="174" t="s">
        <v>89</v>
      </c>
      <c r="W30" s="174"/>
      <c r="X30" s="174"/>
      <c r="Y30" s="174"/>
      <c r="Z30" s="174"/>
      <c r="AA30" s="174"/>
      <c r="AB30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20"/>
      <c r="AO30" s="20"/>
      <c r="AP30" s="21"/>
      <c r="AQ30" s="21"/>
      <c r="AR30" s="18"/>
      <c r="AS30" s="18"/>
      <c r="AT30"/>
      <c r="AV30"/>
      <c r="AW30"/>
      <c r="AX30" s="69" t="s">
        <v>114</v>
      </c>
      <c r="AY30" s="69"/>
      <c r="AZ30" s="69"/>
      <c r="BA30" s="25"/>
      <c r="BB30" s="25"/>
      <c r="BC30" s="25"/>
      <c r="BD30" s="25"/>
      <c r="BE30" s="25"/>
      <c r="BF30" s="25"/>
      <c r="BQ30" s="57" t="s">
        <v>95</v>
      </c>
      <c r="BR30" s="57"/>
      <c r="BS30" s="57"/>
      <c r="BT30" s="58"/>
      <c r="BU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O30" s="25"/>
      <c r="CP30" s="57" t="s">
        <v>95</v>
      </c>
      <c r="CQ30" s="57"/>
    </row>
    <row r="31" spans="1:95" ht="15">
      <c r="A31" s="40"/>
      <c r="B31" s="42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9"/>
      <c r="S31"/>
      <c r="T31"/>
      <c r="U31"/>
      <c r="V31" s="20"/>
      <c r="W31" s="20"/>
      <c r="X31" s="20"/>
      <c r="Y31" s="20"/>
      <c r="Z31" s="20"/>
      <c r="AA31" s="20"/>
      <c r="AB31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20"/>
      <c r="AQ31" s="20"/>
      <c r="AR31" s="21"/>
      <c r="AS31" s="21"/>
      <c r="AT31" s="18"/>
      <c r="AU31" s="18"/>
      <c r="AV31"/>
      <c r="AW31"/>
      <c r="AX31"/>
      <c r="AY31"/>
      <c r="AZ31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45"/>
      <c r="BR31" s="44"/>
      <c r="BS31" s="44"/>
      <c r="BT31" s="44"/>
      <c r="BU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P31" s="45"/>
      <c r="CQ31" s="44"/>
    </row>
    <row r="32" spans="1:95" ht="15" customHeight="1">
      <c r="A32" s="18"/>
      <c r="B32" s="43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"/>
      <c r="S32"/>
      <c r="T32"/>
      <c r="U32"/>
      <c r="V32" s="20"/>
      <c r="W32" s="20"/>
      <c r="X32" s="20"/>
      <c r="Y32" s="20"/>
      <c r="Z32" s="20"/>
      <c r="AA32" s="20"/>
      <c r="AB32"/>
      <c r="AC32" s="18"/>
      <c r="AD32" s="18"/>
      <c r="AE32" s="18"/>
      <c r="AF32" s="18"/>
      <c r="AG32" s="18"/>
      <c r="AH32" s="18"/>
      <c r="AI32" s="18"/>
      <c r="AJ32" s="18"/>
      <c r="AK32" s="18"/>
      <c r="AL32"/>
      <c r="AM32"/>
      <c r="AN32"/>
      <c r="AO32"/>
      <c r="AP32" s="76" t="s">
        <v>90</v>
      </c>
      <c r="AQ32" s="76"/>
      <c r="AR32" s="76"/>
      <c r="AS32" s="2"/>
      <c r="AT32" s="18"/>
      <c r="AU32" s="18"/>
      <c r="AV32"/>
      <c r="AW32"/>
      <c r="AX32"/>
      <c r="AY32"/>
      <c r="AZ32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45"/>
      <c r="BR32" s="44"/>
      <c r="BS32" s="44"/>
      <c r="BT32" s="44"/>
      <c r="BU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45"/>
      <c r="CQ32" s="44"/>
    </row>
    <row r="33" spans="1:95" ht="15" customHeight="1">
      <c r="A33"/>
      <c r="B33" s="51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/>
      <c r="T33"/>
      <c r="U33"/>
      <c r="V33" s="20"/>
      <c r="W33" s="20"/>
      <c r="X33" s="20"/>
      <c r="Y33" s="20"/>
      <c r="Z33" s="20"/>
      <c r="AA33" s="20"/>
      <c r="AB33"/>
      <c r="AC33" s="18"/>
      <c r="AD33" s="22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75" t="s">
        <v>91</v>
      </c>
      <c r="AQ33" s="75"/>
      <c r="AR33" s="75"/>
      <c r="AS33" s="2"/>
      <c r="AT33" s="18"/>
      <c r="AU33" s="18"/>
      <c r="AV33"/>
      <c r="AW33"/>
      <c r="AX33"/>
      <c r="AY33"/>
      <c r="AZ33"/>
      <c r="BA33" s="25"/>
      <c r="BB33" s="25"/>
      <c r="BC33" s="25"/>
      <c r="BD33" s="25"/>
      <c r="BE33" s="25"/>
      <c r="BF33" s="25"/>
      <c r="BQ33" s="56" t="s">
        <v>90</v>
      </c>
      <c r="BR33" s="56"/>
      <c r="BS33" s="56"/>
      <c r="BT33" s="56"/>
      <c r="BU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P33" s="56" t="s">
        <v>90</v>
      </c>
      <c r="CQ33" s="56"/>
    </row>
    <row r="34" spans="1:95" ht="15" customHeight="1">
      <c r="A34" s="18"/>
      <c r="B34" s="51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/>
      <c r="T34"/>
      <c r="U34"/>
      <c r="V34" s="173" t="s">
        <v>90</v>
      </c>
      <c r="W34" s="173"/>
      <c r="X34" s="173"/>
      <c r="Y34" s="173"/>
      <c r="Z34" s="173"/>
      <c r="AA34" s="173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 s="70" t="s">
        <v>115</v>
      </c>
      <c r="AY34" s="70"/>
      <c r="AZ34" s="70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57" t="s">
        <v>91</v>
      </c>
      <c r="BR34" s="57"/>
      <c r="BS34" s="57"/>
      <c r="BT34" s="57"/>
      <c r="BU34" s="25"/>
      <c r="BX34" s="40"/>
      <c r="BY34" s="42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P34" s="57" t="s">
        <v>91</v>
      </c>
      <c r="CQ34" s="57"/>
    </row>
    <row r="35" spans="1:52" ht="15" customHeight="1">
      <c r="A35"/>
      <c r="B35" s="51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/>
      <c r="T35"/>
      <c r="U35"/>
      <c r="V35" s="174" t="s">
        <v>91</v>
      </c>
      <c r="W35" s="174"/>
      <c r="X35" s="174"/>
      <c r="Y35" s="174"/>
      <c r="Z35" s="174"/>
      <c r="AA35" s="174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 s="69" t="s">
        <v>116</v>
      </c>
      <c r="AY35" s="69"/>
      <c r="AZ35" s="69"/>
    </row>
    <row r="36" spans="1:66" ht="15" customHeight="1">
      <c r="A36" s="6"/>
      <c r="B36"/>
      <c r="C36" s="51"/>
      <c r="D36" s="51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5"/>
      <c r="S36" s="5"/>
      <c r="T36" s="5"/>
      <c r="U36" s="5"/>
      <c r="V36" s="5"/>
      <c r="W36" s="5"/>
      <c r="X36" s="5"/>
      <c r="Y36" s="5"/>
      <c r="Z36" s="4"/>
      <c r="AA36" s="4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BC36" s="69" t="s">
        <v>117</v>
      </c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</row>
    <row r="37" spans="1:66" ht="1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W37"/>
      <c r="BC37"/>
      <c r="BD37"/>
      <c r="BE37"/>
      <c r="BF37"/>
      <c r="BG37"/>
      <c r="BH37"/>
      <c r="BI37"/>
      <c r="BJ37"/>
      <c r="BK37"/>
      <c r="BL37"/>
      <c r="BM37"/>
      <c r="BN37"/>
    </row>
    <row r="38" spans="1:66" ht="15" customHeight="1">
      <c r="A38" s="26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174"/>
      <c r="V38" s="174"/>
      <c r="W38" s="174"/>
      <c r="X38" s="20"/>
      <c r="Y38" s="25"/>
      <c r="AW38"/>
      <c r="BC38"/>
      <c r="BD38"/>
      <c r="BE38"/>
      <c r="BF38"/>
      <c r="BG38"/>
      <c r="BH38"/>
      <c r="BI38"/>
      <c r="BJ38"/>
      <c r="BK38"/>
      <c r="BL38"/>
      <c r="BM38"/>
      <c r="BN38"/>
    </row>
    <row r="39" spans="21:66" ht="15" customHeight="1">
      <c r="U39" s="174"/>
      <c r="V39" s="174"/>
      <c r="W39" s="174"/>
      <c r="X39" s="20"/>
      <c r="BC39"/>
      <c r="BD39"/>
      <c r="BE39"/>
      <c r="BF39"/>
      <c r="BG39"/>
      <c r="BH39"/>
      <c r="BI39"/>
      <c r="BJ39"/>
      <c r="BK39"/>
      <c r="BL39"/>
      <c r="BM39"/>
      <c r="BN39"/>
    </row>
    <row r="40" spans="21:66" ht="15">
      <c r="U40" s="20"/>
      <c r="V40" s="20"/>
      <c r="W40" s="20"/>
      <c r="BC40"/>
      <c r="BD40"/>
      <c r="BE40"/>
      <c r="BF40"/>
      <c r="BG40"/>
      <c r="BH40"/>
      <c r="BI40"/>
      <c r="BJ40"/>
      <c r="BK40"/>
      <c r="BL40"/>
      <c r="BM40"/>
      <c r="BN40"/>
    </row>
    <row r="41" spans="21:66" ht="15">
      <c r="U41" s="20"/>
      <c r="V41" s="20"/>
      <c r="W41" s="21"/>
      <c r="BC41" s="70" t="s">
        <v>118</v>
      </c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</row>
    <row r="42" spans="21:66" ht="15">
      <c r="U42" s="20"/>
      <c r="V42" s="20"/>
      <c r="W42" s="21"/>
      <c r="BC42" s="69" t="s">
        <v>119</v>
      </c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</row>
  </sheetData>
  <sheetProtection/>
  <mergeCells count="70">
    <mergeCell ref="C4:C5"/>
    <mergeCell ref="D4:D5"/>
    <mergeCell ref="E4:E5"/>
    <mergeCell ref="F4:F5"/>
    <mergeCell ref="G4:G5"/>
    <mergeCell ref="L4:L5"/>
    <mergeCell ref="U39:W39"/>
    <mergeCell ref="V34:AA34"/>
    <mergeCell ref="V35:AA35"/>
    <mergeCell ref="BW2:CQ2"/>
    <mergeCell ref="BW3:CQ3"/>
    <mergeCell ref="U4:U5"/>
    <mergeCell ref="AY4:AZ5"/>
    <mergeCell ref="V30:AA30"/>
    <mergeCell ref="Y4:Y5"/>
    <mergeCell ref="W4:W5"/>
    <mergeCell ref="V29:AA29"/>
    <mergeCell ref="Z4:Z5"/>
    <mergeCell ref="AF4:AG4"/>
    <mergeCell ref="U38:W38"/>
    <mergeCell ref="AE4:AE5"/>
    <mergeCell ref="AC4:AC5"/>
    <mergeCell ref="AD4:AD5"/>
    <mergeCell ref="AW1:BU1"/>
    <mergeCell ref="BW1:CQ1"/>
    <mergeCell ref="AW2:BU2"/>
    <mergeCell ref="AW3:BU3"/>
    <mergeCell ref="BG4:BT5"/>
    <mergeCell ref="BU4:BU6"/>
    <mergeCell ref="BE4:BE6"/>
    <mergeCell ref="AW4:AW6"/>
    <mergeCell ref="BY4:BZ5"/>
    <mergeCell ref="CA4:CD5"/>
    <mergeCell ref="M4:M5"/>
    <mergeCell ref="N4:N5"/>
    <mergeCell ref="O4:O5"/>
    <mergeCell ref="A1:AA1"/>
    <mergeCell ref="AC1:AU1"/>
    <mergeCell ref="A2:AA2"/>
    <mergeCell ref="AC2:AU2"/>
    <mergeCell ref="A3:AA3"/>
    <mergeCell ref="AC3:AU3"/>
    <mergeCell ref="R4:R5"/>
    <mergeCell ref="AP4:AP5"/>
    <mergeCell ref="CE4:CP5"/>
    <mergeCell ref="BA4:BD5"/>
    <mergeCell ref="BF4:BF6"/>
    <mergeCell ref="A4:A5"/>
    <mergeCell ref="I4:I5"/>
    <mergeCell ref="J4:J5"/>
    <mergeCell ref="K4:K5"/>
    <mergeCell ref="B4:B5"/>
    <mergeCell ref="AA4:AA5"/>
    <mergeCell ref="AU4:AU5"/>
    <mergeCell ref="AX4:AX6"/>
    <mergeCell ref="CQ4:CQ6"/>
    <mergeCell ref="AQ4:AQ5"/>
    <mergeCell ref="AR4:AR5"/>
    <mergeCell ref="AS4:AS5"/>
    <mergeCell ref="AT4:AT5"/>
    <mergeCell ref="BW25:BX25"/>
    <mergeCell ref="BW4:BW6"/>
    <mergeCell ref="BX4:BX6"/>
    <mergeCell ref="H4:H5"/>
    <mergeCell ref="AH4:AK4"/>
    <mergeCell ref="AL4:AL5"/>
    <mergeCell ref="AM4:AM5"/>
    <mergeCell ref="AN4:AN5"/>
    <mergeCell ref="AO4:AO5"/>
    <mergeCell ref="AW25:AX25"/>
  </mergeCells>
  <printOptions/>
  <pageMargins left="0.196850393700787" right="0.196850393700787" top="0.393700787401575" bottom="0.196850393700787" header="0" footer="0"/>
  <pageSetup orientation="landscape" paperSize="5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N42"/>
  <sheetViews>
    <sheetView showZeros="0" zoomScale="75" zoomScaleNormal="75" zoomScalePageLayoutView="0" workbookViewId="0" topLeftCell="A7">
      <selection activeCell="B1" sqref="A1:Z28"/>
    </sheetView>
  </sheetViews>
  <sheetFormatPr defaultColWidth="9.140625" defaultRowHeight="12.75"/>
  <cols>
    <col min="1" max="1" width="5.421875" style="1" customWidth="1"/>
    <col min="2" max="2" width="20.7109375" style="1" customWidth="1"/>
    <col min="3" max="10" width="8.7109375" style="1" customWidth="1"/>
    <col min="11" max="11" width="11.140625" style="1" customWidth="1"/>
    <col min="12" max="12" width="11.28125" style="1" customWidth="1"/>
    <col min="13" max="13" width="11.7109375" style="1" customWidth="1"/>
    <col min="14" max="14" width="12.8515625" style="1" customWidth="1"/>
    <col min="15" max="15" width="11.00390625" style="1" customWidth="1"/>
    <col min="16" max="19" width="8.7109375" style="1" customWidth="1"/>
    <col min="20" max="20" width="9.140625" style="1" customWidth="1"/>
    <col min="21" max="21" width="11.00390625" style="1" customWidth="1"/>
    <col min="22" max="22" width="7.28125" style="1" customWidth="1"/>
    <col min="23" max="24" width="8.7109375" style="1" customWidth="1"/>
    <col min="25" max="25" width="9.57421875" style="1" customWidth="1"/>
    <col min="26" max="28" width="9.140625" style="1" customWidth="1"/>
    <col min="29" max="29" width="16.7109375" style="1" customWidth="1"/>
    <col min="30" max="37" width="9.140625" style="1" customWidth="1"/>
    <col min="38" max="38" width="13.7109375" style="1" customWidth="1"/>
    <col min="39" max="40" width="9.140625" style="1" customWidth="1"/>
    <col min="41" max="41" width="11.00390625" style="1" customWidth="1"/>
    <col min="42" max="48" width="9.140625" style="1" customWidth="1"/>
    <col min="49" max="49" width="23.8515625" style="1" customWidth="1"/>
    <col min="50" max="56" width="9.140625" style="1" customWidth="1"/>
    <col min="57" max="57" width="11.57421875" style="1" customWidth="1"/>
    <col min="58" max="67" width="9.140625" style="1" customWidth="1"/>
    <col min="68" max="68" width="10.57421875" style="1" customWidth="1"/>
    <col min="69" max="73" width="9.140625" style="1" customWidth="1"/>
    <col min="74" max="74" width="21.421875" style="1" customWidth="1"/>
    <col min="75" max="16384" width="9.140625" style="1" customWidth="1"/>
  </cols>
  <sheetData>
    <row r="1" spans="2:91" ht="18">
      <c r="B1" s="186" t="s">
        <v>92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28"/>
      <c r="AB1" s="186" t="s">
        <v>143</v>
      </c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V1" s="186" t="s">
        <v>145</v>
      </c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28"/>
      <c r="BU1" s="186" t="s">
        <v>147</v>
      </c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</row>
    <row r="2" spans="1:91" ht="18">
      <c r="A2" s="186" t="s">
        <v>144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89"/>
      <c r="AB2" s="186" t="s">
        <v>144</v>
      </c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89"/>
      <c r="AV2" s="186" t="s">
        <v>146</v>
      </c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28"/>
      <c r="BT2" s="89"/>
      <c r="BU2" s="186" t="s">
        <v>146</v>
      </c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</row>
    <row r="3" spans="1:91" ht="18">
      <c r="A3" s="207" t="s">
        <v>222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89"/>
      <c r="AB3" s="187" t="str">
        <f>A3</f>
        <v>BULAN / TRIWULAN / TAHUN :           Nopember          2022</v>
      </c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89"/>
      <c r="AV3" s="187" t="str">
        <f>A3</f>
        <v>BULAN / TRIWULAN / TAHUN :           Nopember          2022</v>
      </c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62"/>
      <c r="BT3" s="89"/>
      <c r="BU3" s="187" t="str">
        <f>A3</f>
        <v>BULAN / TRIWULAN / TAHUN :           Nopember          2022</v>
      </c>
      <c r="BV3" s="187"/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</row>
    <row r="4" spans="1:92" ht="13.5" customHeight="1">
      <c r="A4" s="193" t="s">
        <v>1</v>
      </c>
      <c r="B4" s="193" t="s">
        <v>2</v>
      </c>
      <c r="C4" s="193" t="s">
        <v>3</v>
      </c>
      <c r="D4" s="193" t="s">
        <v>65</v>
      </c>
      <c r="E4" s="193" t="s">
        <v>212</v>
      </c>
      <c r="F4" s="193" t="s">
        <v>213</v>
      </c>
      <c r="G4" s="193" t="s">
        <v>194</v>
      </c>
      <c r="H4" s="151" t="s">
        <v>193</v>
      </c>
      <c r="I4" s="140" t="s">
        <v>218</v>
      </c>
      <c r="J4" s="193" t="s">
        <v>157</v>
      </c>
      <c r="K4" s="193" t="s">
        <v>139</v>
      </c>
      <c r="L4" s="193" t="s">
        <v>195</v>
      </c>
      <c r="M4" s="193" t="s">
        <v>181</v>
      </c>
      <c r="N4" s="195" t="s">
        <v>86</v>
      </c>
      <c r="O4" s="77" t="s">
        <v>86</v>
      </c>
      <c r="P4" s="73" t="s">
        <v>100</v>
      </c>
      <c r="Q4" s="193" t="s">
        <v>101</v>
      </c>
      <c r="R4" s="77" t="s">
        <v>102</v>
      </c>
      <c r="S4" s="77" t="s">
        <v>214</v>
      </c>
      <c r="T4" s="195" t="s">
        <v>105</v>
      </c>
      <c r="U4" s="77" t="s">
        <v>106</v>
      </c>
      <c r="V4" s="195" t="s">
        <v>176</v>
      </c>
      <c r="W4" s="73" t="s">
        <v>4</v>
      </c>
      <c r="X4" s="195" t="s">
        <v>8</v>
      </c>
      <c r="Y4" s="198" t="s">
        <v>88</v>
      </c>
      <c r="Z4" s="204" t="s">
        <v>71</v>
      </c>
      <c r="AA4" s="89"/>
      <c r="AB4" s="7" t="s">
        <v>1</v>
      </c>
      <c r="AC4" s="7" t="s">
        <v>47</v>
      </c>
      <c r="AD4" s="7" t="s">
        <v>48</v>
      </c>
      <c r="AE4" s="160" t="s">
        <v>49</v>
      </c>
      <c r="AF4" s="159"/>
      <c r="AG4" s="160" t="s">
        <v>28</v>
      </c>
      <c r="AH4" s="161"/>
      <c r="AI4" s="161"/>
      <c r="AJ4" s="159"/>
      <c r="AK4" s="155" t="s">
        <v>50</v>
      </c>
      <c r="AL4" s="157" t="s">
        <v>76</v>
      </c>
      <c r="AM4" s="157" t="s">
        <v>51</v>
      </c>
      <c r="AN4" s="155" t="s">
        <v>52</v>
      </c>
      <c r="AO4" s="157" t="s">
        <v>77</v>
      </c>
      <c r="AP4" s="157" t="s">
        <v>78</v>
      </c>
      <c r="AQ4" s="157" t="s">
        <v>79</v>
      </c>
      <c r="AR4" s="157" t="s">
        <v>53</v>
      </c>
      <c r="AS4" s="157" t="s">
        <v>97</v>
      </c>
      <c r="AT4" s="157" t="s">
        <v>98</v>
      </c>
      <c r="AU4" s="89"/>
      <c r="AV4" s="189" t="s">
        <v>1</v>
      </c>
      <c r="AW4" s="189" t="s">
        <v>22</v>
      </c>
      <c r="AX4" s="175" t="s">
        <v>23</v>
      </c>
      <c r="AY4" s="176"/>
      <c r="AZ4" s="175" t="s">
        <v>28</v>
      </c>
      <c r="BA4" s="179"/>
      <c r="BB4" s="179"/>
      <c r="BC4" s="176"/>
      <c r="BD4" s="181" t="s">
        <v>24</v>
      </c>
      <c r="BE4" s="181" t="s">
        <v>72</v>
      </c>
      <c r="BF4" s="175" t="s">
        <v>25</v>
      </c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6"/>
      <c r="BS4" s="181" t="s">
        <v>71</v>
      </c>
      <c r="BT4" s="89"/>
      <c r="BU4" s="189" t="s">
        <v>1</v>
      </c>
      <c r="BV4" s="189" t="s">
        <v>22</v>
      </c>
      <c r="BW4" s="175" t="s">
        <v>23</v>
      </c>
      <c r="BX4" s="176"/>
      <c r="BY4" s="175" t="s">
        <v>148</v>
      </c>
      <c r="BZ4" s="179"/>
      <c r="CA4" s="179"/>
      <c r="CB4" s="176"/>
      <c r="CC4" s="175" t="s">
        <v>149</v>
      </c>
      <c r="CD4" s="179"/>
      <c r="CE4" s="179"/>
      <c r="CF4" s="179"/>
      <c r="CG4" s="179"/>
      <c r="CH4" s="179"/>
      <c r="CI4" s="179"/>
      <c r="CJ4" s="179"/>
      <c r="CK4" s="179"/>
      <c r="CL4" s="179"/>
      <c r="CM4" s="176"/>
      <c r="CN4" s="181" t="s">
        <v>71</v>
      </c>
    </row>
    <row r="5" spans="1:92" ht="19.5" customHeight="1">
      <c r="A5" s="194"/>
      <c r="B5" s="194"/>
      <c r="C5" s="194"/>
      <c r="D5" s="194"/>
      <c r="E5" s="194"/>
      <c r="F5" s="194"/>
      <c r="G5" s="194"/>
      <c r="H5" s="153" t="s">
        <v>220</v>
      </c>
      <c r="I5" s="141" t="s">
        <v>219</v>
      </c>
      <c r="J5" s="194"/>
      <c r="K5" s="194"/>
      <c r="L5" s="194"/>
      <c r="M5" s="194"/>
      <c r="N5" s="196"/>
      <c r="O5" s="78" t="s">
        <v>166</v>
      </c>
      <c r="P5" s="74" t="s">
        <v>94</v>
      </c>
      <c r="Q5" s="194"/>
      <c r="R5" s="74" t="s">
        <v>182</v>
      </c>
      <c r="S5" s="152" t="s">
        <v>107</v>
      </c>
      <c r="T5" s="196"/>
      <c r="U5" s="78" t="s">
        <v>175</v>
      </c>
      <c r="V5" s="196"/>
      <c r="W5" s="74" t="s">
        <v>156</v>
      </c>
      <c r="X5" s="196"/>
      <c r="Y5" s="199"/>
      <c r="Z5" s="204"/>
      <c r="AA5" s="2"/>
      <c r="AB5" s="7"/>
      <c r="AC5" s="7"/>
      <c r="AD5" s="7"/>
      <c r="AE5" s="7" t="s">
        <v>26</v>
      </c>
      <c r="AF5" s="7" t="s">
        <v>27</v>
      </c>
      <c r="AG5" s="7" t="s">
        <v>68</v>
      </c>
      <c r="AH5" s="104" t="s">
        <v>59</v>
      </c>
      <c r="AI5" s="104" t="s">
        <v>172</v>
      </c>
      <c r="AJ5" s="105" t="s">
        <v>69</v>
      </c>
      <c r="AK5" s="156"/>
      <c r="AL5" s="158"/>
      <c r="AM5" s="158"/>
      <c r="AN5" s="156"/>
      <c r="AO5" s="158"/>
      <c r="AP5" s="158"/>
      <c r="AQ5" s="158"/>
      <c r="AR5" s="158"/>
      <c r="AS5" s="158"/>
      <c r="AT5" s="158"/>
      <c r="AU5" s="2"/>
      <c r="AV5" s="189"/>
      <c r="AW5" s="189"/>
      <c r="AX5" s="177"/>
      <c r="AY5" s="178"/>
      <c r="AZ5" s="190"/>
      <c r="BA5" s="191"/>
      <c r="BB5" s="191"/>
      <c r="BC5" s="192"/>
      <c r="BD5" s="182"/>
      <c r="BE5" s="182"/>
      <c r="BF5" s="177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78"/>
      <c r="BS5" s="182"/>
      <c r="BU5" s="189"/>
      <c r="BV5" s="189"/>
      <c r="BW5" s="177"/>
      <c r="BX5" s="178"/>
      <c r="BY5" s="177"/>
      <c r="BZ5" s="180"/>
      <c r="CA5" s="180"/>
      <c r="CB5" s="178"/>
      <c r="CC5" s="177"/>
      <c r="CD5" s="180"/>
      <c r="CE5" s="180"/>
      <c r="CF5" s="180"/>
      <c r="CG5" s="180"/>
      <c r="CH5" s="180"/>
      <c r="CI5" s="180"/>
      <c r="CJ5" s="180"/>
      <c r="CK5" s="180"/>
      <c r="CL5" s="180"/>
      <c r="CM5" s="178"/>
      <c r="CN5" s="182"/>
    </row>
    <row r="6" spans="1:92" ht="30.75" customHeight="1">
      <c r="A6" s="13" t="s">
        <v>9</v>
      </c>
      <c r="B6" s="30" t="s">
        <v>13</v>
      </c>
      <c r="C6" s="55">
        <v>28</v>
      </c>
      <c r="D6" s="55">
        <v>15</v>
      </c>
      <c r="E6" s="55">
        <v>28</v>
      </c>
      <c r="F6" s="55">
        <v>24</v>
      </c>
      <c r="G6" s="55">
        <v>12</v>
      </c>
      <c r="H6" s="55">
        <v>11</v>
      </c>
      <c r="I6" s="55">
        <v>12</v>
      </c>
      <c r="J6" s="55">
        <v>5</v>
      </c>
      <c r="K6" s="55">
        <v>6</v>
      </c>
      <c r="L6" s="55">
        <v>36</v>
      </c>
      <c r="M6" s="55">
        <v>30</v>
      </c>
      <c r="N6" s="55">
        <v>24</v>
      </c>
      <c r="O6" s="55">
        <v>6</v>
      </c>
      <c r="P6" s="55">
        <v>16</v>
      </c>
      <c r="Q6" s="55">
        <v>26</v>
      </c>
      <c r="R6" s="55">
        <v>18</v>
      </c>
      <c r="S6" s="55">
        <v>21</v>
      </c>
      <c r="T6" s="55">
        <v>20</v>
      </c>
      <c r="U6" s="55">
        <v>20</v>
      </c>
      <c r="V6" s="55">
        <v>6</v>
      </c>
      <c r="W6" s="101">
        <v>14</v>
      </c>
      <c r="X6" s="95">
        <f>SUM(C6:W6)</f>
        <v>378</v>
      </c>
      <c r="Y6" s="55"/>
      <c r="Z6" s="101">
        <v>4</v>
      </c>
      <c r="AA6" s="2"/>
      <c r="AB6" s="12">
        <v>1</v>
      </c>
      <c r="AC6" s="8" t="s">
        <v>176</v>
      </c>
      <c r="AD6" s="12">
        <v>6</v>
      </c>
      <c r="AE6" s="12">
        <v>5</v>
      </c>
      <c r="AF6" s="12">
        <v>21</v>
      </c>
      <c r="AG6" s="55">
        <v>24</v>
      </c>
      <c r="AH6" s="12"/>
      <c r="AI6" s="12"/>
      <c r="AJ6" s="79">
        <f aca="true" t="shared" si="0" ref="AJ6:AJ11">SUM(AG6:AI6)</f>
        <v>24</v>
      </c>
      <c r="AK6" s="80">
        <f aca="true" t="shared" si="1" ref="AK6:AK11">((SUM(AE6:AF6))-(SUM(AG6:AI6)))</f>
        <v>2</v>
      </c>
      <c r="AL6" s="81">
        <v>104</v>
      </c>
      <c r="AM6" s="81">
        <v>10</v>
      </c>
      <c r="AN6" s="82">
        <f aca="true" t="shared" si="2" ref="AN6:AN11">AM6/AJ6</f>
        <v>0.4166666666666667</v>
      </c>
      <c r="AO6" s="83">
        <f>AL6/AD22</f>
        <v>3.466666666666667</v>
      </c>
      <c r="AP6" s="83">
        <f>(AL6/(AD6*AD22))*100</f>
        <v>57.77777777777777</v>
      </c>
      <c r="AQ6" s="83">
        <f aca="true" t="shared" si="3" ref="AQ6:AQ11">AJ6/AD6</f>
        <v>4</v>
      </c>
      <c r="AR6" s="83">
        <f>((AD6*AD22)-AL6)/AJ6</f>
        <v>3.1666666666666665</v>
      </c>
      <c r="AS6" s="83">
        <f>((AH6+AI6)/AJ19)*1000</f>
        <v>0</v>
      </c>
      <c r="AT6" s="83">
        <f>(AI6/AJ19)*1000</f>
        <v>0</v>
      </c>
      <c r="AU6" s="2"/>
      <c r="AV6" s="189"/>
      <c r="AW6" s="189"/>
      <c r="AX6" s="7" t="s">
        <v>26</v>
      </c>
      <c r="AY6" s="7" t="s">
        <v>27</v>
      </c>
      <c r="AZ6" s="7" t="s">
        <v>68</v>
      </c>
      <c r="BA6" s="7" t="s">
        <v>75</v>
      </c>
      <c r="BB6" s="10" t="s">
        <v>74</v>
      </c>
      <c r="BC6" s="27" t="s">
        <v>73</v>
      </c>
      <c r="BD6" s="183"/>
      <c r="BE6" s="183"/>
      <c r="BF6" s="92" t="s">
        <v>194</v>
      </c>
      <c r="BG6" s="92" t="s">
        <v>225</v>
      </c>
      <c r="BH6" s="92" t="s">
        <v>218</v>
      </c>
      <c r="BI6" s="92" t="s">
        <v>157</v>
      </c>
      <c r="BJ6" s="92" t="s">
        <v>139</v>
      </c>
      <c r="BK6" s="92" t="s">
        <v>177</v>
      </c>
      <c r="BL6" s="93" t="s">
        <v>176</v>
      </c>
      <c r="BM6" s="100" t="s">
        <v>161</v>
      </c>
      <c r="BN6" s="93" t="s">
        <v>30</v>
      </c>
      <c r="BO6" s="92" t="s">
        <v>31</v>
      </c>
      <c r="BP6" s="92" t="s">
        <v>32</v>
      </c>
      <c r="BQ6" s="92" t="s">
        <v>33</v>
      </c>
      <c r="BR6" s="7" t="s">
        <v>34</v>
      </c>
      <c r="BS6" s="183"/>
      <c r="BU6" s="189"/>
      <c r="BV6" s="189"/>
      <c r="BW6" s="7" t="s">
        <v>26</v>
      </c>
      <c r="BX6" s="7" t="s">
        <v>27</v>
      </c>
      <c r="BY6" s="7" t="s">
        <v>68</v>
      </c>
      <c r="BZ6" s="7" t="s">
        <v>75</v>
      </c>
      <c r="CA6" s="10" t="s">
        <v>74</v>
      </c>
      <c r="CB6" s="27" t="s">
        <v>73</v>
      </c>
      <c r="CC6" s="92" t="s">
        <v>194</v>
      </c>
      <c r="CD6" s="92" t="s">
        <v>225</v>
      </c>
      <c r="CE6" s="92" t="s">
        <v>218</v>
      </c>
      <c r="CF6" s="92" t="s">
        <v>157</v>
      </c>
      <c r="CG6" s="92" t="s">
        <v>139</v>
      </c>
      <c r="CH6" s="92" t="s">
        <v>177</v>
      </c>
      <c r="CI6" s="93" t="s">
        <v>176</v>
      </c>
      <c r="CJ6" s="100" t="s">
        <v>161</v>
      </c>
      <c r="CK6" s="93" t="s">
        <v>30</v>
      </c>
      <c r="CL6" s="92" t="s">
        <v>31</v>
      </c>
      <c r="CM6" s="92" t="s">
        <v>32</v>
      </c>
      <c r="CN6" s="183"/>
    </row>
    <row r="7" spans="1:92" ht="16.5" customHeight="1">
      <c r="A7" s="13" t="s">
        <v>10</v>
      </c>
      <c r="B7" s="30" t="s">
        <v>60</v>
      </c>
      <c r="C7" s="13"/>
      <c r="D7" s="13"/>
      <c r="E7" s="13"/>
      <c r="F7" s="13"/>
      <c r="G7" s="13"/>
      <c r="H7" s="13"/>
      <c r="I7" s="103"/>
      <c r="J7" s="103"/>
      <c r="K7" s="13"/>
      <c r="L7" s="13"/>
      <c r="M7" s="13"/>
      <c r="N7" s="13"/>
      <c r="O7" s="13"/>
      <c r="P7" s="13"/>
      <c r="Q7" s="13"/>
      <c r="R7" s="55"/>
      <c r="S7" s="55"/>
      <c r="T7" s="13"/>
      <c r="U7" s="13"/>
      <c r="V7" s="103"/>
      <c r="W7" s="103"/>
      <c r="X7" s="95">
        <f aca="true" t="shared" si="4" ref="X7:X19">SUM(C7:W7)</f>
        <v>0</v>
      </c>
      <c r="Y7" s="13"/>
      <c r="Z7" s="32"/>
      <c r="AA7"/>
      <c r="AB7" s="12">
        <f aca="true" t="shared" si="5" ref="AB7:AB18">AB6+1</f>
        <v>2</v>
      </c>
      <c r="AC7" s="98" t="s">
        <v>161</v>
      </c>
      <c r="AD7" s="12">
        <v>27</v>
      </c>
      <c r="AE7" s="12">
        <v>22</v>
      </c>
      <c r="AF7" s="12">
        <v>76</v>
      </c>
      <c r="AG7" s="55">
        <v>88</v>
      </c>
      <c r="AH7" s="12"/>
      <c r="AI7" s="12"/>
      <c r="AJ7" s="79">
        <f t="shared" si="0"/>
        <v>88</v>
      </c>
      <c r="AK7" s="80">
        <f t="shared" si="1"/>
        <v>10</v>
      </c>
      <c r="AL7" s="84">
        <v>302</v>
      </c>
      <c r="AM7" s="85">
        <v>258</v>
      </c>
      <c r="AN7" s="82">
        <f t="shared" si="2"/>
        <v>2.9318181818181817</v>
      </c>
      <c r="AO7" s="83">
        <f>AL7/AD22</f>
        <v>10.066666666666666</v>
      </c>
      <c r="AP7" s="83">
        <f>(AL7/(AD7*AD22))*100</f>
        <v>37.28395061728395</v>
      </c>
      <c r="AQ7" s="83">
        <f t="shared" si="3"/>
        <v>3.259259259259259</v>
      </c>
      <c r="AR7" s="83">
        <f>((AD7*AD22)-AL7)/AJ7</f>
        <v>5.7727272727272725</v>
      </c>
      <c r="AS7" s="83">
        <f>((AH7+AI7)/AJ19)*1000</f>
        <v>0</v>
      </c>
      <c r="AT7" s="83">
        <f>(AI7/AJ19)*1000</f>
        <v>0</v>
      </c>
      <c r="AU7"/>
      <c r="AV7" s="12">
        <v>1</v>
      </c>
      <c r="AW7" s="11" t="s">
        <v>61</v>
      </c>
      <c r="AX7" s="16">
        <v>55</v>
      </c>
      <c r="AY7" s="16">
        <v>389</v>
      </c>
      <c r="AZ7" s="16">
        <v>410</v>
      </c>
      <c r="BA7" s="16">
        <v>6</v>
      </c>
      <c r="BB7" s="16">
        <v>4</v>
      </c>
      <c r="BC7" s="17">
        <f aca="true" t="shared" si="6" ref="BC7:BC24">SUM(AZ7:BB7)</f>
        <v>420</v>
      </c>
      <c r="BD7" s="17">
        <f aca="true" t="shared" si="7" ref="BD7:BD24">((SUM(AX7:AY7))-(SUM(AZ7:BB7)))</f>
        <v>24</v>
      </c>
      <c r="BE7" s="17">
        <f>BF7+BG7+BH7+BI7+BJ7+BK7+BL7+BM7+BN7+BO7+BP7</f>
        <v>1582</v>
      </c>
      <c r="BF7" s="16">
        <v>48</v>
      </c>
      <c r="BG7" s="16"/>
      <c r="BH7" s="16">
        <v>57</v>
      </c>
      <c r="BI7" s="16"/>
      <c r="BJ7" s="16"/>
      <c r="BK7" s="16">
        <v>42</v>
      </c>
      <c r="BL7" s="35"/>
      <c r="BM7" s="46">
        <v>143</v>
      </c>
      <c r="BN7" s="46">
        <v>255</v>
      </c>
      <c r="BO7" s="16">
        <v>215</v>
      </c>
      <c r="BP7" s="16">
        <v>822</v>
      </c>
      <c r="BQ7" s="24">
        <v>1530</v>
      </c>
      <c r="BR7" s="37">
        <f aca="true" t="shared" si="8" ref="BR7:BR26">BQ7/BC7</f>
        <v>3.642857142857143</v>
      </c>
      <c r="BS7" s="28"/>
      <c r="BU7" s="12">
        <v>1</v>
      </c>
      <c r="BV7" s="11" t="s">
        <v>61</v>
      </c>
      <c r="BW7" s="16">
        <v>55</v>
      </c>
      <c r="BX7" s="16">
        <v>389</v>
      </c>
      <c r="BY7" s="16">
        <v>410</v>
      </c>
      <c r="BZ7" s="16">
        <v>6</v>
      </c>
      <c r="CA7" s="16">
        <v>4</v>
      </c>
      <c r="CB7" s="17">
        <f>CC7+CD7+CE7+CF7+CG7+CH7+CI7+CJ7+CK7+CL7+CM7</f>
        <v>420</v>
      </c>
      <c r="CC7" s="16">
        <v>9</v>
      </c>
      <c r="CD7" s="16"/>
      <c r="CE7" s="16">
        <v>5</v>
      </c>
      <c r="CF7" s="16"/>
      <c r="CG7" s="16"/>
      <c r="CH7" s="16"/>
      <c r="CI7" s="46"/>
      <c r="CJ7" s="46">
        <v>35</v>
      </c>
      <c r="CK7" s="46">
        <v>55</v>
      </c>
      <c r="CL7" s="16">
        <v>69</v>
      </c>
      <c r="CM7" s="16">
        <v>247</v>
      </c>
      <c r="CN7" s="28"/>
    </row>
    <row r="8" spans="1:92" ht="24.75" customHeight="1">
      <c r="A8" s="13">
        <v>1</v>
      </c>
      <c r="B8" s="30" t="s">
        <v>14</v>
      </c>
      <c r="C8" s="13">
        <v>10</v>
      </c>
      <c r="D8" s="13">
        <v>10</v>
      </c>
      <c r="E8" s="13">
        <v>20</v>
      </c>
      <c r="F8" s="13">
        <v>19</v>
      </c>
      <c r="G8" s="13">
        <v>11</v>
      </c>
      <c r="H8" s="13">
        <v>8</v>
      </c>
      <c r="I8" s="13">
        <v>4</v>
      </c>
      <c r="J8" s="13">
        <v>5</v>
      </c>
      <c r="K8" s="13">
        <v>2</v>
      </c>
      <c r="L8" s="13">
        <v>21</v>
      </c>
      <c r="M8" s="13">
        <v>29</v>
      </c>
      <c r="N8" s="13">
        <v>20</v>
      </c>
      <c r="O8" s="13"/>
      <c r="P8" s="13">
        <v>5</v>
      </c>
      <c r="Q8" s="13">
        <v>21</v>
      </c>
      <c r="R8" s="55">
        <v>4</v>
      </c>
      <c r="S8" s="55">
        <v>17</v>
      </c>
      <c r="T8" s="13">
        <v>18</v>
      </c>
      <c r="U8" s="13">
        <v>18</v>
      </c>
      <c r="V8" s="13">
        <v>5</v>
      </c>
      <c r="W8" s="32">
        <v>3</v>
      </c>
      <c r="X8" s="95">
        <f t="shared" si="4"/>
        <v>250</v>
      </c>
      <c r="Y8" s="32"/>
      <c r="Z8" s="32"/>
      <c r="AA8"/>
      <c r="AB8" s="12">
        <f t="shared" si="5"/>
        <v>3</v>
      </c>
      <c r="AC8" s="8" t="s">
        <v>55</v>
      </c>
      <c r="AD8" s="12">
        <v>39</v>
      </c>
      <c r="AE8" s="12">
        <v>24</v>
      </c>
      <c r="AF8" s="12">
        <v>172</v>
      </c>
      <c r="AG8" s="55">
        <v>181</v>
      </c>
      <c r="AH8" s="12"/>
      <c r="AI8" s="12">
        <v>1</v>
      </c>
      <c r="AJ8" s="79">
        <f t="shared" si="0"/>
        <v>182</v>
      </c>
      <c r="AK8" s="80">
        <f t="shared" si="1"/>
        <v>14</v>
      </c>
      <c r="AL8" s="85">
        <v>696</v>
      </c>
      <c r="AM8" s="85">
        <v>771</v>
      </c>
      <c r="AN8" s="82">
        <f t="shared" si="2"/>
        <v>4.236263736263736</v>
      </c>
      <c r="AO8" s="83">
        <f>AL8/AD22</f>
        <v>23.2</v>
      </c>
      <c r="AP8" s="83">
        <f>(AL8/(AD8*AD22))*100</f>
        <v>59.48717948717949</v>
      </c>
      <c r="AQ8" s="83">
        <f t="shared" si="3"/>
        <v>4.666666666666667</v>
      </c>
      <c r="AR8" s="83">
        <f>((AD8*AD22)-AL8)/AJ8</f>
        <v>2.6043956043956045</v>
      </c>
      <c r="AS8" s="83">
        <f>((AH8+AI8)/AJ19)*1000</f>
        <v>0.7751937984496124</v>
      </c>
      <c r="AT8" s="83">
        <f>(AI8/AJ19)*1000</f>
        <v>0.7751937984496124</v>
      </c>
      <c r="AU8"/>
      <c r="AV8" s="12">
        <f aca="true" t="shared" si="9" ref="AV8:AV24">AV7+1</f>
        <v>2</v>
      </c>
      <c r="AW8" s="11" t="s">
        <v>35</v>
      </c>
      <c r="AX8" s="16">
        <v>12</v>
      </c>
      <c r="AY8" s="16">
        <v>99</v>
      </c>
      <c r="AZ8" s="16">
        <v>92</v>
      </c>
      <c r="BA8" s="16">
        <v>2</v>
      </c>
      <c r="BB8" s="16">
        <v>1</v>
      </c>
      <c r="BC8" s="17">
        <f t="shared" si="6"/>
        <v>95</v>
      </c>
      <c r="BD8" s="17">
        <f t="shared" si="7"/>
        <v>16</v>
      </c>
      <c r="BE8" s="17">
        <f aca="true" t="shared" si="10" ref="BE8:BE26">BF8+BG8+BH8+BI8+BJ8+BK8+BL8+BM8+BN8+BO8+BP8</f>
        <v>494</v>
      </c>
      <c r="BF8" s="16">
        <v>61</v>
      </c>
      <c r="BG8" s="16"/>
      <c r="BH8" s="16"/>
      <c r="BI8" s="16"/>
      <c r="BJ8" s="16"/>
      <c r="BK8" s="16">
        <v>32</v>
      </c>
      <c r="BL8" s="35"/>
      <c r="BM8" s="46">
        <v>4</v>
      </c>
      <c r="BN8" s="46">
        <v>104</v>
      </c>
      <c r="BO8" s="16">
        <v>4</v>
      </c>
      <c r="BP8" s="16">
        <v>289</v>
      </c>
      <c r="BQ8" s="28">
        <v>348</v>
      </c>
      <c r="BR8" s="37">
        <f t="shared" si="8"/>
        <v>3.663157894736842</v>
      </c>
      <c r="BS8" s="28"/>
      <c r="BU8" s="12">
        <f aca="true" t="shared" si="11" ref="BU8:BU24">BU7+1</f>
        <v>2</v>
      </c>
      <c r="BV8" s="11" t="s">
        <v>35</v>
      </c>
      <c r="BW8" s="16">
        <v>12</v>
      </c>
      <c r="BX8" s="16">
        <v>99</v>
      </c>
      <c r="BY8" s="16">
        <v>92</v>
      </c>
      <c r="BZ8" s="16">
        <v>2</v>
      </c>
      <c r="CA8" s="16">
        <v>1</v>
      </c>
      <c r="CB8" s="17">
        <f aca="true" t="shared" si="12" ref="CB8:CB26">CC8+CD8+CE8+CF8+CG8+CH8+CI8+CJ8+CK8+CL8+CM8</f>
        <v>95</v>
      </c>
      <c r="CC8" s="16">
        <v>1</v>
      </c>
      <c r="CD8" s="16"/>
      <c r="CE8" s="16"/>
      <c r="CF8" s="16"/>
      <c r="CG8" s="16"/>
      <c r="CH8" s="16">
        <v>2</v>
      </c>
      <c r="CI8" s="46"/>
      <c r="CJ8" s="46"/>
      <c r="CK8" s="46">
        <v>34</v>
      </c>
      <c r="CL8" s="16">
        <v>3</v>
      </c>
      <c r="CM8" s="16">
        <v>55</v>
      </c>
      <c r="CN8" s="28"/>
    </row>
    <row r="9" spans="1:92" ht="24.75" customHeight="1">
      <c r="A9" s="13">
        <f aca="true" t="shared" si="13" ref="A9:A15">A8+1</f>
        <v>2</v>
      </c>
      <c r="B9" s="30" t="s">
        <v>15</v>
      </c>
      <c r="C9" s="13">
        <v>98</v>
      </c>
      <c r="D9" s="13">
        <v>60</v>
      </c>
      <c r="E9" s="13">
        <v>93</v>
      </c>
      <c r="F9" s="13">
        <v>59</v>
      </c>
      <c r="G9" s="13">
        <v>40</v>
      </c>
      <c r="H9" s="13">
        <v>11</v>
      </c>
      <c r="I9" s="13">
        <v>18</v>
      </c>
      <c r="J9" s="13">
        <v>17</v>
      </c>
      <c r="K9" s="13">
        <v>5</v>
      </c>
      <c r="L9" s="13">
        <v>196</v>
      </c>
      <c r="M9" s="13">
        <v>136</v>
      </c>
      <c r="N9" s="13">
        <v>83</v>
      </c>
      <c r="O9" s="13">
        <v>3</v>
      </c>
      <c r="P9" s="13">
        <v>16</v>
      </c>
      <c r="Q9" s="13">
        <v>86</v>
      </c>
      <c r="R9" s="55">
        <v>34</v>
      </c>
      <c r="S9" s="55">
        <v>60</v>
      </c>
      <c r="T9" s="13">
        <v>98</v>
      </c>
      <c r="U9" s="13">
        <v>64</v>
      </c>
      <c r="V9" s="13">
        <v>21</v>
      </c>
      <c r="W9" s="32">
        <v>9</v>
      </c>
      <c r="X9" s="95">
        <f t="shared" si="4"/>
        <v>1207</v>
      </c>
      <c r="Y9" s="32"/>
      <c r="Z9" s="32"/>
      <c r="AA9"/>
      <c r="AB9" s="12">
        <f t="shared" si="5"/>
        <v>4</v>
      </c>
      <c r="AC9" s="8" t="s">
        <v>56</v>
      </c>
      <c r="AD9" s="12">
        <v>50</v>
      </c>
      <c r="AE9" s="12">
        <v>25</v>
      </c>
      <c r="AF9" s="12">
        <v>180</v>
      </c>
      <c r="AG9" s="55">
        <v>184</v>
      </c>
      <c r="AH9" s="12"/>
      <c r="AI9" s="12">
        <v>2</v>
      </c>
      <c r="AJ9" s="79">
        <f t="shared" si="0"/>
        <v>186</v>
      </c>
      <c r="AK9" s="80">
        <f t="shared" si="1"/>
        <v>19</v>
      </c>
      <c r="AL9" s="85">
        <v>536</v>
      </c>
      <c r="AM9" s="85">
        <v>718</v>
      </c>
      <c r="AN9" s="82">
        <f t="shared" si="2"/>
        <v>3.860215053763441</v>
      </c>
      <c r="AO9" s="83">
        <f>AL9/AD22</f>
        <v>17.866666666666667</v>
      </c>
      <c r="AP9" s="83">
        <f>(AL9/(AD9*AD22))*100</f>
        <v>35.733333333333334</v>
      </c>
      <c r="AQ9" s="83">
        <f t="shared" si="3"/>
        <v>3.72</v>
      </c>
      <c r="AR9" s="83">
        <f>((AD9*AD22)-AL9)/AJ9</f>
        <v>5.182795698924731</v>
      </c>
      <c r="AS9" s="83">
        <f>((AH9+AI9)/AJ19)*1000</f>
        <v>1.550387596899225</v>
      </c>
      <c r="AT9" s="83">
        <f>(AI9/AJ19)*1000</f>
        <v>1.550387596899225</v>
      </c>
      <c r="AU9"/>
      <c r="AV9" s="12">
        <f t="shared" si="9"/>
        <v>3</v>
      </c>
      <c r="AW9" s="49" t="s">
        <v>173</v>
      </c>
      <c r="AX9" s="16">
        <v>7</v>
      </c>
      <c r="AY9" s="28">
        <v>34</v>
      </c>
      <c r="AZ9" s="28">
        <v>27</v>
      </c>
      <c r="BA9" s="28">
        <v>1</v>
      </c>
      <c r="BB9" s="28">
        <v>2</v>
      </c>
      <c r="BC9" s="17">
        <f t="shared" si="6"/>
        <v>30</v>
      </c>
      <c r="BD9" s="17">
        <f t="shared" si="7"/>
        <v>11</v>
      </c>
      <c r="BE9" s="17">
        <f t="shared" si="10"/>
        <v>105</v>
      </c>
      <c r="BF9" s="28">
        <v>4</v>
      </c>
      <c r="BG9" s="28"/>
      <c r="BH9" s="28">
        <v>6</v>
      </c>
      <c r="BI9" s="28"/>
      <c r="BJ9" s="28"/>
      <c r="BK9" s="28"/>
      <c r="BL9" s="35"/>
      <c r="BM9" s="28">
        <v>2</v>
      </c>
      <c r="BN9" s="28">
        <v>17</v>
      </c>
      <c r="BO9" s="28">
        <v>2</v>
      </c>
      <c r="BP9" s="28">
        <v>74</v>
      </c>
      <c r="BQ9" s="24">
        <v>135</v>
      </c>
      <c r="BR9" s="37">
        <f t="shared" si="8"/>
        <v>4.5</v>
      </c>
      <c r="BS9" s="28"/>
      <c r="BU9" s="12">
        <f t="shared" si="11"/>
        <v>3</v>
      </c>
      <c r="BV9" s="49" t="s">
        <v>173</v>
      </c>
      <c r="BW9" s="16">
        <v>7</v>
      </c>
      <c r="BX9" s="28">
        <v>34</v>
      </c>
      <c r="BY9" s="28">
        <v>27</v>
      </c>
      <c r="BZ9" s="28">
        <v>1</v>
      </c>
      <c r="CA9" s="28">
        <v>2</v>
      </c>
      <c r="CB9" s="17">
        <f t="shared" si="12"/>
        <v>30</v>
      </c>
      <c r="CC9" s="28">
        <v>3</v>
      </c>
      <c r="CD9" s="28"/>
      <c r="CE9" s="28"/>
      <c r="CF9" s="28"/>
      <c r="CG9" s="28"/>
      <c r="CH9" s="28"/>
      <c r="CI9" s="28"/>
      <c r="CJ9" s="28">
        <v>2</v>
      </c>
      <c r="CK9" s="28">
        <v>2</v>
      </c>
      <c r="CL9" s="28"/>
      <c r="CM9" s="28">
        <v>23</v>
      </c>
      <c r="CN9" s="28"/>
    </row>
    <row r="10" spans="1:92" ht="24.75" customHeight="1">
      <c r="A10" s="13">
        <f t="shared" si="13"/>
        <v>3</v>
      </c>
      <c r="B10" s="30" t="s">
        <v>16</v>
      </c>
      <c r="C10" s="13">
        <v>5</v>
      </c>
      <c r="D10" s="13">
        <v>19</v>
      </c>
      <c r="E10" s="13">
        <v>26</v>
      </c>
      <c r="F10" s="13">
        <v>6</v>
      </c>
      <c r="G10" s="13">
        <v>24</v>
      </c>
      <c r="H10" s="13">
        <v>20</v>
      </c>
      <c r="I10" s="13">
        <v>13</v>
      </c>
      <c r="J10" s="13">
        <v>5</v>
      </c>
      <c r="K10" s="13">
        <v>8</v>
      </c>
      <c r="L10" s="13">
        <v>27</v>
      </c>
      <c r="M10" s="13">
        <v>53</v>
      </c>
      <c r="N10" s="13">
        <v>9</v>
      </c>
      <c r="O10" s="13"/>
      <c r="P10" s="13"/>
      <c r="Q10" s="13">
        <v>28</v>
      </c>
      <c r="R10" s="55">
        <v>10</v>
      </c>
      <c r="S10" s="55">
        <v>22</v>
      </c>
      <c r="T10" s="13">
        <v>13</v>
      </c>
      <c r="U10" s="13">
        <v>14</v>
      </c>
      <c r="V10" s="13">
        <v>17</v>
      </c>
      <c r="W10" s="32">
        <v>30</v>
      </c>
      <c r="X10" s="95">
        <f t="shared" si="4"/>
        <v>349</v>
      </c>
      <c r="Y10" s="32"/>
      <c r="Z10" s="32"/>
      <c r="AA10"/>
      <c r="AB10" s="12">
        <f t="shared" si="5"/>
        <v>5</v>
      </c>
      <c r="AC10" s="8" t="s">
        <v>57</v>
      </c>
      <c r="AD10" s="12">
        <v>178</v>
      </c>
      <c r="AE10" s="12">
        <v>137</v>
      </c>
      <c r="AF10" s="12">
        <v>624</v>
      </c>
      <c r="AG10" s="55">
        <v>659</v>
      </c>
      <c r="AH10" s="12">
        <v>3</v>
      </c>
      <c r="AI10" s="12">
        <v>3</v>
      </c>
      <c r="AJ10" s="79">
        <f t="shared" si="0"/>
        <v>665</v>
      </c>
      <c r="AK10" s="80">
        <f t="shared" si="1"/>
        <v>96</v>
      </c>
      <c r="AL10" s="85">
        <v>2976</v>
      </c>
      <c r="AM10" s="85">
        <v>2778</v>
      </c>
      <c r="AN10" s="82">
        <f t="shared" si="2"/>
        <v>4.177443609022556</v>
      </c>
      <c r="AO10" s="83">
        <f>AL10/AD22</f>
        <v>99.2</v>
      </c>
      <c r="AP10" s="83">
        <f>(AL10/(AD10*AD22))*100</f>
        <v>55.73033707865168</v>
      </c>
      <c r="AQ10" s="83">
        <f t="shared" si="3"/>
        <v>3.735955056179775</v>
      </c>
      <c r="AR10" s="83">
        <f>((AD10*AD22)-AL10)/AJ10</f>
        <v>3.554887218045113</v>
      </c>
      <c r="AS10" s="83">
        <f>((AH10+AI10)/AJ19)*1000</f>
        <v>4.651162790697675</v>
      </c>
      <c r="AT10" s="83">
        <f>(AI10/AJ19)*1000</f>
        <v>2.3255813953488373</v>
      </c>
      <c r="AU10"/>
      <c r="AV10" s="12">
        <f t="shared" si="9"/>
        <v>4</v>
      </c>
      <c r="AW10" s="11" t="s">
        <v>36</v>
      </c>
      <c r="AX10" s="16">
        <v>57</v>
      </c>
      <c r="AY10" s="16">
        <v>146</v>
      </c>
      <c r="AZ10" s="16">
        <v>184</v>
      </c>
      <c r="BA10" s="16"/>
      <c r="BB10" s="16"/>
      <c r="BC10" s="17">
        <f t="shared" si="6"/>
        <v>184</v>
      </c>
      <c r="BD10" s="17">
        <f t="shared" si="7"/>
        <v>19</v>
      </c>
      <c r="BE10" s="17">
        <f t="shared" si="10"/>
        <v>792</v>
      </c>
      <c r="BF10" s="16">
        <v>7</v>
      </c>
      <c r="BG10" s="16"/>
      <c r="BH10" s="16">
        <v>9</v>
      </c>
      <c r="BI10" s="16">
        <v>114</v>
      </c>
      <c r="BJ10" s="16">
        <v>72</v>
      </c>
      <c r="BK10" s="16">
        <v>14</v>
      </c>
      <c r="BL10" s="35"/>
      <c r="BM10" s="46">
        <v>4</v>
      </c>
      <c r="BN10" s="46">
        <v>2</v>
      </c>
      <c r="BO10" s="16">
        <v>209</v>
      </c>
      <c r="BP10" s="16">
        <v>361</v>
      </c>
      <c r="BQ10" s="24">
        <v>804</v>
      </c>
      <c r="BR10" s="37">
        <f t="shared" si="8"/>
        <v>4.369565217391305</v>
      </c>
      <c r="BS10" s="28"/>
      <c r="BU10" s="12">
        <f t="shared" si="11"/>
        <v>4</v>
      </c>
      <c r="BV10" s="11" t="s">
        <v>36</v>
      </c>
      <c r="BW10" s="16">
        <v>57</v>
      </c>
      <c r="BX10" s="16">
        <v>146</v>
      </c>
      <c r="BY10" s="16">
        <v>184</v>
      </c>
      <c r="BZ10" s="16"/>
      <c r="CA10" s="16"/>
      <c r="CB10" s="17">
        <f t="shared" si="12"/>
        <v>184</v>
      </c>
      <c r="CC10" s="16"/>
      <c r="CD10" s="16"/>
      <c r="CE10" s="16">
        <v>1</v>
      </c>
      <c r="CF10" s="16">
        <v>4</v>
      </c>
      <c r="CG10" s="16">
        <v>4</v>
      </c>
      <c r="CH10" s="16"/>
      <c r="CI10" s="46"/>
      <c r="CJ10" s="46">
        <v>3</v>
      </c>
      <c r="CK10" s="46">
        <v>1</v>
      </c>
      <c r="CL10" s="16">
        <v>2</v>
      </c>
      <c r="CM10" s="16">
        <v>169</v>
      </c>
      <c r="CN10" s="28"/>
    </row>
    <row r="11" spans="1:92" ht="24.75" customHeight="1">
      <c r="A11" s="13">
        <f t="shared" si="13"/>
        <v>4</v>
      </c>
      <c r="B11" s="30" t="s">
        <v>108</v>
      </c>
      <c r="C11" s="15">
        <f aca="true" t="shared" si="14" ref="C11:S11">SUM(C8:C10)</f>
        <v>113</v>
      </c>
      <c r="D11" s="15">
        <f t="shared" si="14"/>
        <v>89</v>
      </c>
      <c r="E11" s="15">
        <f t="shared" si="14"/>
        <v>139</v>
      </c>
      <c r="F11" s="15">
        <f t="shared" si="14"/>
        <v>84</v>
      </c>
      <c r="G11" s="15">
        <f t="shared" si="14"/>
        <v>75</v>
      </c>
      <c r="H11" s="15">
        <f t="shared" si="14"/>
        <v>39</v>
      </c>
      <c r="I11" s="15">
        <f t="shared" si="14"/>
        <v>35</v>
      </c>
      <c r="J11" s="15">
        <f t="shared" si="14"/>
        <v>27</v>
      </c>
      <c r="K11" s="15">
        <f t="shared" si="14"/>
        <v>15</v>
      </c>
      <c r="L11" s="15">
        <f t="shared" si="14"/>
        <v>244</v>
      </c>
      <c r="M11" s="15">
        <f t="shared" si="14"/>
        <v>218</v>
      </c>
      <c r="N11" s="15">
        <f t="shared" si="14"/>
        <v>112</v>
      </c>
      <c r="O11" s="15">
        <f t="shared" si="14"/>
        <v>3</v>
      </c>
      <c r="P11" s="15">
        <f t="shared" si="14"/>
        <v>21</v>
      </c>
      <c r="Q11" s="15">
        <f t="shared" si="14"/>
        <v>135</v>
      </c>
      <c r="R11" s="95">
        <f t="shared" si="14"/>
        <v>48</v>
      </c>
      <c r="S11" s="95">
        <f t="shared" si="14"/>
        <v>99</v>
      </c>
      <c r="T11" s="15">
        <f>SUM(T8:T10)</f>
        <v>129</v>
      </c>
      <c r="U11" s="15">
        <f>SUM(U8:U10)</f>
        <v>96</v>
      </c>
      <c r="V11" s="15">
        <f>SUM(V8:V10)</f>
        <v>43</v>
      </c>
      <c r="W11" s="15">
        <f>SUM(W8:W10)</f>
        <v>42</v>
      </c>
      <c r="X11" s="95">
        <f t="shared" si="4"/>
        <v>1806</v>
      </c>
      <c r="Y11" s="15">
        <f>SUM(Y8:Y10)</f>
        <v>0</v>
      </c>
      <c r="Z11" s="15">
        <f>SUM(Z8:Z10)</f>
        <v>0</v>
      </c>
      <c r="AA11"/>
      <c r="AB11" s="12">
        <f t="shared" si="5"/>
        <v>6</v>
      </c>
      <c r="AC11" s="8" t="s">
        <v>194</v>
      </c>
      <c r="AD11" s="12">
        <v>11</v>
      </c>
      <c r="AE11" s="12">
        <v>11</v>
      </c>
      <c r="AF11" s="12">
        <v>40</v>
      </c>
      <c r="AG11" s="55">
        <v>10</v>
      </c>
      <c r="AH11" s="12">
        <v>16</v>
      </c>
      <c r="AI11" s="12">
        <v>18</v>
      </c>
      <c r="AJ11" s="79">
        <f t="shared" si="0"/>
        <v>44</v>
      </c>
      <c r="AK11" s="80">
        <f t="shared" si="1"/>
        <v>7</v>
      </c>
      <c r="AL11" s="85">
        <v>231</v>
      </c>
      <c r="AM11" s="85">
        <v>123</v>
      </c>
      <c r="AN11" s="82">
        <f t="shared" si="2"/>
        <v>2.7954545454545454</v>
      </c>
      <c r="AO11" s="83">
        <f>AL11/AD22</f>
        <v>7.7</v>
      </c>
      <c r="AP11" s="83">
        <f>(AL11/(AD11*AD22))*100</f>
        <v>70</v>
      </c>
      <c r="AQ11" s="83">
        <f t="shared" si="3"/>
        <v>4</v>
      </c>
      <c r="AR11" s="83">
        <f>((AD11*AD22)-AL11)/AJ11</f>
        <v>2.25</v>
      </c>
      <c r="AS11" s="83">
        <f>((AH11+AI11)/AJ19)*1000</f>
        <v>26.356589147286822</v>
      </c>
      <c r="AT11" s="83">
        <f>(AI11/AJ19)*1000</f>
        <v>13.953488372093023</v>
      </c>
      <c r="AU11"/>
      <c r="AV11" s="12">
        <f t="shared" si="9"/>
        <v>5</v>
      </c>
      <c r="AW11" s="11" t="s">
        <v>37</v>
      </c>
      <c r="AX11" s="16">
        <v>18</v>
      </c>
      <c r="AY11" s="16">
        <v>104</v>
      </c>
      <c r="AZ11" s="16">
        <v>104</v>
      </c>
      <c r="BA11" s="16"/>
      <c r="BB11" s="16"/>
      <c r="BC11" s="17">
        <f t="shared" si="6"/>
        <v>104</v>
      </c>
      <c r="BD11" s="17">
        <f t="shared" si="7"/>
        <v>18</v>
      </c>
      <c r="BE11" s="17">
        <f t="shared" si="10"/>
        <v>322</v>
      </c>
      <c r="BF11" s="16">
        <v>10</v>
      </c>
      <c r="BG11" s="16"/>
      <c r="BH11" s="16"/>
      <c r="BI11" s="16"/>
      <c r="BJ11" s="16"/>
      <c r="BK11" s="16">
        <v>77</v>
      </c>
      <c r="BL11" s="35"/>
      <c r="BM11" s="46">
        <v>8</v>
      </c>
      <c r="BN11" s="46">
        <v>2</v>
      </c>
      <c r="BO11" s="16">
        <v>3</v>
      </c>
      <c r="BP11" s="16">
        <v>222</v>
      </c>
      <c r="BQ11" s="24">
        <v>237</v>
      </c>
      <c r="BR11" s="37">
        <f t="shared" si="8"/>
        <v>2.2788461538461537</v>
      </c>
      <c r="BS11" s="28"/>
      <c r="BU11" s="12">
        <f t="shared" si="11"/>
        <v>5</v>
      </c>
      <c r="BV11" s="11" t="s">
        <v>37</v>
      </c>
      <c r="BW11" s="16">
        <v>18</v>
      </c>
      <c r="BX11" s="16">
        <v>104</v>
      </c>
      <c r="BY11" s="16">
        <v>104</v>
      </c>
      <c r="BZ11" s="16"/>
      <c r="CA11" s="16"/>
      <c r="CB11" s="17">
        <f t="shared" si="12"/>
        <v>104</v>
      </c>
      <c r="CC11" s="16"/>
      <c r="CD11" s="16"/>
      <c r="CE11" s="16"/>
      <c r="CF11" s="16"/>
      <c r="CG11" s="16"/>
      <c r="CH11" s="16">
        <v>7</v>
      </c>
      <c r="CI11" s="46"/>
      <c r="CJ11" s="46">
        <v>4</v>
      </c>
      <c r="CK11" s="46">
        <v>1</v>
      </c>
      <c r="CL11" s="16"/>
      <c r="CM11" s="16">
        <v>92</v>
      </c>
      <c r="CN11" s="28"/>
    </row>
    <row r="12" spans="1:92" ht="24.75" customHeight="1">
      <c r="A12" s="13">
        <f t="shared" si="13"/>
        <v>5</v>
      </c>
      <c r="B12" s="30" t="s">
        <v>17</v>
      </c>
      <c r="C12" s="14">
        <v>4</v>
      </c>
      <c r="D12" s="14">
        <v>11</v>
      </c>
      <c r="E12" s="14">
        <v>12</v>
      </c>
      <c r="F12" s="14">
        <v>19</v>
      </c>
      <c r="G12" s="14">
        <v>27</v>
      </c>
      <c r="H12" s="14">
        <v>31</v>
      </c>
      <c r="I12" s="14">
        <v>26</v>
      </c>
      <c r="J12" s="14">
        <v>22</v>
      </c>
      <c r="K12" s="14">
        <v>8</v>
      </c>
      <c r="L12" s="14">
        <v>27</v>
      </c>
      <c r="M12" s="14">
        <v>28</v>
      </c>
      <c r="N12" s="14">
        <v>23</v>
      </c>
      <c r="O12" s="14"/>
      <c r="P12" s="14">
        <v>5</v>
      </c>
      <c r="Q12" s="14">
        <v>19</v>
      </c>
      <c r="R12" s="55">
        <v>9</v>
      </c>
      <c r="S12" s="55">
        <v>10</v>
      </c>
      <c r="T12" s="14">
        <v>20</v>
      </c>
      <c r="U12" s="14">
        <v>4</v>
      </c>
      <c r="V12" s="14">
        <v>38</v>
      </c>
      <c r="W12" s="32">
        <v>6</v>
      </c>
      <c r="X12" s="95">
        <f t="shared" si="4"/>
        <v>349</v>
      </c>
      <c r="Y12" s="32"/>
      <c r="Z12" s="32"/>
      <c r="AA12"/>
      <c r="AB12" s="12">
        <f t="shared" si="5"/>
        <v>7</v>
      </c>
      <c r="AC12" s="49" t="s">
        <v>193</v>
      </c>
      <c r="AD12" s="28"/>
      <c r="AE12" s="28"/>
      <c r="AF12" s="28"/>
      <c r="AG12" s="28"/>
      <c r="AH12" s="28"/>
      <c r="AI12" s="28"/>
      <c r="AJ12" s="79">
        <f>SUM(AG12:AI12)</f>
        <v>0</v>
      </c>
      <c r="AK12" s="80">
        <f>((SUM(AE12:AF12))-(SUM(AG12:AI12)))</f>
        <v>0</v>
      </c>
      <c r="AL12" s="28"/>
      <c r="AM12" s="28"/>
      <c r="AN12" s="82" t="e">
        <f>AM12/AJ12</f>
        <v>#DIV/0!</v>
      </c>
      <c r="AO12" s="83">
        <f>AL12/AD22</f>
        <v>0</v>
      </c>
      <c r="AP12" s="83" t="e">
        <f>(AL12/(AD12*AD22))*100</f>
        <v>#DIV/0!</v>
      </c>
      <c r="AQ12" s="83" t="e">
        <f>AJ12/AD12</f>
        <v>#DIV/0!</v>
      </c>
      <c r="AR12" s="83" t="e">
        <f>((AD12*AD24)-AL12)/AJ12</f>
        <v>#DIV/0!</v>
      </c>
      <c r="AS12" s="83">
        <f>((AH12+AI12)/AJ20)*1000</f>
        <v>0</v>
      </c>
      <c r="AT12" s="83">
        <f>(AI12/AJ20)*1000</f>
        <v>0</v>
      </c>
      <c r="AU12"/>
      <c r="AV12" s="12">
        <f t="shared" si="9"/>
        <v>6</v>
      </c>
      <c r="AW12" s="11" t="s">
        <v>64</v>
      </c>
      <c r="AX12" s="16">
        <v>3</v>
      </c>
      <c r="AY12" s="16">
        <v>7</v>
      </c>
      <c r="AZ12" s="16">
        <v>7</v>
      </c>
      <c r="BA12" s="16"/>
      <c r="BB12" s="16"/>
      <c r="BC12" s="17">
        <f t="shared" si="6"/>
        <v>7</v>
      </c>
      <c r="BD12" s="17">
        <f t="shared" si="7"/>
        <v>3</v>
      </c>
      <c r="BE12" s="17">
        <f t="shared" si="10"/>
        <v>12</v>
      </c>
      <c r="BF12" s="16"/>
      <c r="BG12" s="16"/>
      <c r="BH12" s="16"/>
      <c r="BI12" s="16"/>
      <c r="BJ12" s="16"/>
      <c r="BK12" s="16"/>
      <c r="BL12" s="35"/>
      <c r="BM12" s="46"/>
      <c r="BN12" s="46"/>
      <c r="BO12" s="16"/>
      <c r="BP12" s="16">
        <v>12</v>
      </c>
      <c r="BQ12" s="24">
        <v>25</v>
      </c>
      <c r="BR12" s="37">
        <f t="shared" si="8"/>
        <v>3.5714285714285716</v>
      </c>
      <c r="BS12" s="28"/>
      <c r="BU12" s="12">
        <f t="shared" si="11"/>
        <v>6</v>
      </c>
      <c r="BV12" s="11" t="s">
        <v>64</v>
      </c>
      <c r="BW12" s="16">
        <v>3</v>
      </c>
      <c r="BX12" s="16">
        <v>7</v>
      </c>
      <c r="BY12" s="16">
        <v>7</v>
      </c>
      <c r="BZ12" s="16"/>
      <c r="CA12" s="16"/>
      <c r="CB12" s="17">
        <f t="shared" si="12"/>
        <v>7</v>
      </c>
      <c r="CC12" s="16"/>
      <c r="CD12" s="16"/>
      <c r="CE12" s="16"/>
      <c r="CF12" s="16"/>
      <c r="CG12" s="16"/>
      <c r="CH12" s="16"/>
      <c r="CI12" s="46"/>
      <c r="CJ12" s="46"/>
      <c r="CK12" s="46"/>
      <c r="CL12" s="16"/>
      <c r="CM12" s="16">
        <v>7</v>
      </c>
      <c r="CN12" s="28"/>
    </row>
    <row r="13" spans="1:92" ht="30.75" customHeight="1">
      <c r="A13" s="13">
        <f t="shared" si="13"/>
        <v>6</v>
      </c>
      <c r="B13" s="30" t="s">
        <v>70</v>
      </c>
      <c r="C13" s="14"/>
      <c r="D13" s="14"/>
      <c r="E13" s="14"/>
      <c r="F13" s="14"/>
      <c r="G13" s="14">
        <v>16</v>
      </c>
      <c r="H13" s="14"/>
      <c r="I13" s="14">
        <v>8</v>
      </c>
      <c r="J13" s="14">
        <v>1</v>
      </c>
      <c r="K13" s="14"/>
      <c r="L13" s="14"/>
      <c r="M13" s="14">
        <v>1</v>
      </c>
      <c r="N13" s="14">
        <v>2</v>
      </c>
      <c r="O13" s="14"/>
      <c r="P13" s="14"/>
      <c r="Q13" s="14"/>
      <c r="R13" s="55">
        <v>1</v>
      </c>
      <c r="S13" s="55"/>
      <c r="T13" s="14"/>
      <c r="U13" s="14"/>
      <c r="V13" s="14"/>
      <c r="W13" s="32"/>
      <c r="X13" s="95">
        <f t="shared" si="4"/>
        <v>29</v>
      </c>
      <c r="Y13" s="32"/>
      <c r="Z13" s="32"/>
      <c r="AA13"/>
      <c r="AB13" s="12">
        <f t="shared" si="5"/>
        <v>8</v>
      </c>
      <c r="AC13" s="150" t="s">
        <v>223</v>
      </c>
      <c r="AD13" s="81">
        <v>9</v>
      </c>
      <c r="AE13" s="81">
        <v>8</v>
      </c>
      <c r="AF13" s="81">
        <v>11</v>
      </c>
      <c r="AG13" s="137">
        <v>14</v>
      </c>
      <c r="AH13" s="81"/>
      <c r="AI13" s="81">
        <v>3</v>
      </c>
      <c r="AJ13" s="86">
        <f aca="true" t="shared" si="15" ref="AJ13:AJ18">SUM(AG13:AI13)</f>
        <v>17</v>
      </c>
      <c r="AK13" s="80">
        <f aca="true" t="shared" si="16" ref="AK13:AK18">((SUM(AE13:AF13))-(SUM(AG13:AI13)))</f>
        <v>2</v>
      </c>
      <c r="AL13" s="84">
        <v>53</v>
      </c>
      <c r="AM13" s="84">
        <v>70</v>
      </c>
      <c r="AN13" s="82">
        <f aca="true" t="shared" si="17" ref="AN13:AN21">AM13/AJ13</f>
        <v>4.117647058823529</v>
      </c>
      <c r="AO13" s="83">
        <f>AL13/AD22</f>
        <v>1.7666666666666666</v>
      </c>
      <c r="AP13" s="83">
        <f>(AL13/(AD13*AD22))*100</f>
        <v>19.62962962962963</v>
      </c>
      <c r="AQ13" s="83">
        <f aca="true" t="shared" si="18" ref="AQ13:AQ21">AJ13/AD13</f>
        <v>1.8888888888888888</v>
      </c>
      <c r="AR13" s="83">
        <f>((AD13*AD22)-AL13)/AJ13</f>
        <v>12.764705882352942</v>
      </c>
      <c r="AS13" s="83">
        <f>((AH13+AI13)/AJ19)*1000</f>
        <v>2.3255813953488373</v>
      </c>
      <c r="AT13" s="83">
        <f>(AI13/AJ19)*1000</f>
        <v>2.3255813953488373</v>
      </c>
      <c r="AU13"/>
      <c r="AV13" s="12">
        <f t="shared" si="9"/>
        <v>7</v>
      </c>
      <c r="AW13" s="11" t="s">
        <v>38</v>
      </c>
      <c r="AX13" s="16">
        <v>11</v>
      </c>
      <c r="AY13" s="16">
        <v>38</v>
      </c>
      <c r="AZ13" s="16">
        <v>40</v>
      </c>
      <c r="BA13" s="16">
        <v>4</v>
      </c>
      <c r="BB13" s="16">
        <v>3</v>
      </c>
      <c r="BC13" s="17">
        <f t="shared" si="6"/>
        <v>47</v>
      </c>
      <c r="BD13" s="17">
        <f t="shared" si="7"/>
        <v>2</v>
      </c>
      <c r="BE13" s="17">
        <f t="shared" si="10"/>
        <v>264</v>
      </c>
      <c r="BF13" s="16">
        <v>20</v>
      </c>
      <c r="BG13" s="16"/>
      <c r="BH13" s="16">
        <v>1</v>
      </c>
      <c r="BI13" s="16"/>
      <c r="BJ13" s="16"/>
      <c r="BK13" s="16">
        <v>14</v>
      </c>
      <c r="BL13" s="35"/>
      <c r="BM13" s="46">
        <v>24</v>
      </c>
      <c r="BN13" s="46">
        <v>45</v>
      </c>
      <c r="BO13" s="16">
        <v>39</v>
      </c>
      <c r="BP13" s="16">
        <v>121</v>
      </c>
      <c r="BQ13" s="24">
        <v>188</v>
      </c>
      <c r="BR13" s="37">
        <f t="shared" si="8"/>
        <v>4</v>
      </c>
      <c r="BS13" s="28"/>
      <c r="BU13" s="12">
        <f t="shared" si="11"/>
        <v>7</v>
      </c>
      <c r="BV13" s="11" t="s">
        <v>38</v>
      </c>
      <c r="BW13" s="16">
        <v>11</v>
      </c>
      <c r="BX13" s="16">
        <v>38</v>
      </c>
      <c r="BY13" s="16">
        <v>40</v>
      </c>
      <c r="BZ13" s="16">
        <v>4</v>
      </c>
      <c r="CA13" s="16">
        <v>3</v>
      </c>
      <c r="CB13" s="17">
        <f t="shared" si="12"/>
        <v>47</v>
      </c>
      <c r="CC13" s="16">
        <v>5</v>
      </c>
      <c r="CD13" s="16"/>
      <c r="CE13" s="16">
        <v>1</v>
      </c>
      <c r="CF13" s="16"/>
      <c r="CG13" s="16"/>
      <c r="CH13" s="16">
        <v>4</v>
      </c>
      <c r="CI13" s="46"/>
      <c r="CJ13" s="46">
        <v>11</v>
      </c>
      <c r="CK13" s="46">
        <v>2</v>
      </c>
      <c r="CL13" s="16">
        <v>11</v>
      </c>
      <c r="CM13" s="16">
        <v>13</v>
      </c>
      <c r="CN13" s="28"/>
    </row>
    <row r="14" spans="1:92" ht="24.75" customHeight="1">
      <c r="A14" s="13">
        <f t="shared" si="13"/>
        <v>7</v>
      </c>
      <c r="B14" s="11" t="s">
        <v>99</v>
      </c>
      <c r="C14" s="14"/>
      <c r="D14" s="14"/>
      <c r="E14" s="14"/>
      <c r="F14" s="14"/>
      <c r="G14" s="14">
        <v>18</v>
      </c>
      <c r="H14" s="14">
        <v>3</v>
      </c>
      <c r="I14" s="14"/>
      <c r="J14" s="14"/>
      <c r="K14" s="14">
        <v>1</v>
      </c>
      <c r="L14" s="14">
        <v>2</v>
      </c>
      <c r="M14" s="14"/>
      <c r="N14" s="14">
        <v>2</v>
      </c>
      <c r="O14" s="14"/>
      <c r="P14" s="14"/>
      <c r="Q14" s="14">
        <v>1</v>
      </c>
      <c r="R14" s="55"/>
      <c r="S14" s="55">
        <v>1</v>
      </c>
      <c r="T14" s="14"/>
      <c r="U14" s="14"/>
      <c r="V14" s="14"/>
      <c r="W14" s="32"/>
      <c r="X14" s="95">
        <f t="shared" si="4"/>
        <v>28</v>
      </c>
      <c r="Y14" s="32"/>
      <c r="Z14" s="32"/>
      <c r="AA14"/>
      <c r="AB14" s="12">
        <f t="shared" si="5"/>
        <v>9</v>
      </c>
      <c r="AC14" s="8" t="s">
        <v>224</v>
      </c>
      <c r="AD14" s="12">
        <v>5</v>
      </c>
      <c r="AE14" s="12">
        <v>4</v>
      </c>
      <c r="AF14" s="12">
        <v>18</v>
      </c>
      <c r="AG14" s="55">
        <v>12</v>
      </c>
      <c r="AH14" s="12">
        <v>8</v>
      </c>
      <c r="AI14" s="12"/>
      <c r="AJ14" s="79">
        <f t="shared" si="15"/>
        <v>20</v>
      </c>
      <c r="AK14" s="80">
        <f t="shared" si="16"/>
        <v>2</v>
      </c>
      <c r="AL14" s="85">
        <v>87</v>
      </c>
      <c r="AM14" s="85">
        <v>14</v>
      </c>
      <c r="AN14" s="82">
        <f t="shared" si="17"/>
        <v>0.7</v>
      </c>
      <c r="AO14" s="83">
        <f>AL14/AD22</f>
        <v>2.9</v>
      </c>
      <c r="AP14" s="83">
        <f>(AL14/(AD14*AD22))*100</f>
        <v>57.99999999999999</v>
      </c>
      <c r="AQ14" s="83">
        <f t="shared" si="18"/>
        <v>4</v>
      </c>
      <c r="AR14" s="83">
        <f>((AD14*AD22)-AL14)/AJ14</f>
        <v>3.15</v>
      </c>
      <c r="AS14" s="83">
        <f>((AH14+AI14)/AJ19)*1000</f>
        <v>6.2015503875969</v>
      </c>
      <c r="AT14" s="83">
        <f>(AI14/AJ19)*1000</f>
        <v>0</v>
      </c>
      <c r="AU14"/>
      <c r="AV14" s="12">
        <f t="shared" si="9"/>
        <v>8</v>
      </c>
      <c r="AW14" s="11" t="s">
        <v>39</v>
      </c>
      <c r="AX14" s="16">
        <v>2</v>
      </c>
      <c r="AY14" s="16">
        <v>8</v>
      </c>
      <c r="AZ14" s="16">
        <v>7</v>
      </c>
      <c r="BA14" s="16">
        <v>1</v>
      </c>
      <c r="BB14" s="16"/>
      <c r="BC14" s="17">
        <f t="shared" si="6"/>
        <v>8</v>
      </c>
      <c r="BD14" s="17">
        <f t="shared" si="7"/>
        <v>2</v>
      </c>
      <c r="BE14" s="17">
        <f t="shared" si="10"/>
        <v>39</v>
      </c>
      <c r="BF14" s="16"/>
      <c r="BG14" s="16"/>
      <c r="BH14" s="16"/>
      <c r="BI14" s="16"/>
      <c r="BJ14" s="16"/>
      <c r="BK14" s="16"/>
      <c r="BL14" s="35"/>
      <c r="BM14" s="46"/>
      <c r="BN14" s="46">
        <v>3</v>
      </c>
      <c r="BO14" s="16">
        <v>2</v>
      </c>
      <c r="BP14" s="16">
        <v>34</v>
      </c>
      <c r="BQ14" s="24">
        <v>20</v>
      </c>
      <c r="BR14" s="37">
        <f t="shared" si="8"/>
        <v>2.5</v>
      </c>
      <c r="BS14" s="28"/>
      <c r="BU14" s="12">
        <f t="shared" si="11"/>
        <v>8</v>
      </c>
      <c r="BV14" s="11" t="s">
        <v>39</v>
      </c>
      <c r="BW14" s="16">
        <v>2</v>
      </c>
      <c r="BX14" s="16">
        <v>8</v>
      </c>
      <c r="BY14" s="16">
        <v>7</v>
      </c>
      <c r="BZ14" s="16">
        <v>1</v>
      </c>
      <c r="CA14" s="16"/>
      <c r="CB14" s="17">
        <f t="shared" si="12"/>
        <v>8</v>
      </c>
      <c r="CC14" s="16">
        <v>1</v>
      </c>
      <c r="CD14" s="16"/>
      <c r="CE14" s="16"/>
      <c r="CF14" s="16"/>
      <c r="CG14" s="16"/>
      <c r="CH14" s="16"/>
      <c r="CI14" s="46"/>
      <c r="CJ14" s="46"/>
      <c r="CK14" s="46">
        <v>1</v>
      </c>
      <c r="CL14" s="16"/>
      <c r="CM14" s="16">
        <v>6</v>
      </c>
      <c r="CN14" s="28"/>
    </row>
    <row r="15" spans="1:92" ht="24.75" customHeight="1">
      <c r="A15" s="13">
        <f t="shared" si="13"/>
        <v>8</v>
      </c>
      <c r="B15" s="30" t="s">
        <v>12</v>
      </c>
      <c r="C15" s="14">
        <v>102</v>
      </c>
      <c r="D15" s="14">
        <v>68</v>
      </c>
      <c r="E15" s="14">
        <v>114</v>
      </c>
      <c r="F15" s="14">
        <v>56</v>
      </c>
      <c r="G15" s="14">
        <v>7</v>
      </c>
      <c r="H15" s="14"/>
      <c r="I15" s="14">
        <v>1</v>
      </c>
      <c r="J15" s="14"/>
      <c r="K15" s="14">
        <v>2</v>
      </c>
      <c r="L15" s="14">
        <v>194</v>
      </c>
      <c r="M15" s="14">
        <v>164</v>
      </c>
      <c r="N15" s="14">
        <v>70</v>
      </c>
      <c r="O15" s="14">
        <v>1</v>
      </c>
      <c r="P15" s="14">
        <v>12</v>
      </c>
      <c r="Q15" s="14">
        <v>101</v>
      </c>
      <c r="R15" s="55">
        <v>34</v>
      </c>
      <c r="S15" s="55">
        <v>79</v>
      </c>
      <c r="T15" s="14">
        <v>106</v>
      </c>
      <c r="U15" s="14">
        <v>86</v>
      </c>
      <c r="V15" s="14">
        <v>3</v>
      </c>
      <c r="W15" s="32">
        <v>33</v>
      </c>
      <c r="X15" s="95">
        <f t="shared" si="4"/>
        <v>1233</v>
      </c>
      <c r="Y15" s="32"/>
      <c r="Z15" s="32"/>
      <c r="AA15"/>
      <c r="AB15" s="12">
        <f t="shared" si="5"/>
        <v>10</v>
      </c>
      <c r="AC15" s="106" t="s">
        <v>157</v>
      </c>
      <c r="AD15" s="12">
        <v>5</v>
      </c>
      <c r="AE15" s="12">
        <v>5</v>
      </c>
      <c r="AF15" s="12">
        <v>17</v>
      </c>
      <c r="AG15" s="55">
        <v>17</v>
      </c>
      <c r="AH15" s="12">
        <v>1</v>
      </c>
      <c r="AI15" s="12"/>
      <c r="AJ15" s="79">
        <f t="shared" si="15"/>
        <v>18</v>
      </c>
      <c r="AK15" s="80">
        <f t="shared" si="16"/>
        <v>4</v>
      </c>
      <c r="AL15" s="85">
        <v>114</v>
      </c>
      <c r="AM15" s="85">
        <v>1</v>
      </c>
      <c r="AN15" s="82">
        <f t="shared" si="17"/>
        <v>0.05555555555555555</v>
      </c>
      <c r="AO15" s="83">
        <f>AL15/AD22</f>
        <v>3.8</v>
      </c>
      <c r="AP15" s="83">
        <f>(AL15/(AD15*AD22))*100</f>
        <v>76</v>
      </c>
      <c r="AQ15" s="83">
        <f t="shared" si="18"/>
        <v>3.6</v>
      </c>
      <c r="AR15" s="83">
        <f>((AD15*AD22)-AL15)/AJ15</f>
        <v>2</v>
      </c>
      <c r="AS15" s="83">
        <f>((AH15+AI15)/AJ19)*1000</f>
        <v>0.7751937984496124</v>
      </c>
      <c r="AT15" s="83">
        <f>(AI15/AJ19)*1000</f>
        <v>0</v>
      </c>
      <c r="AU15"/>
      <c r="AV15" s="12">
        <f t="shared" si="9"/>
        <v>9</v>
      </c>
      <c r="AW15" s="11" t="s">
        <v>40</v>
      </c>
      <c r="AX15" s="16">
        <v>7</v>
      </c>
      <c r="AY15" s="16">
        <v>45</v>
      </c>
      <c r="AZ15" s="16">
        <v>52</v>
      </c>
      <c r="BA15" s="16"/>
      <c r="BB15" s="16"/>
      <c r="BC15" s="17">
        <f t="shared" si="6"/>
        <v>52</v>
      </c>
      <c r="BD15" s="17">
        <f t="shared" si="7"/>
        <v>0</v>
      </c>
      <c r="BE15" s="17">
        <f t="shared" si="10"/>
        <v>89</v>
      </c>
      <c r="BF15" s="16"/>
      <c r="BG15" s="16"/>
      <c r="BH15" s="16"/>
      <c r="BI15" s="16"/>
      <c r="BJ15" s="16"/>
      <c r="BK15" s="16"/>
      <c r="BL15" s="35"/>
      <c r="BM15" s="46">
        <v>2</v>
      </c>
      <c r="BN15" s="46">
        <v>33</v>
      </c>
      <c r="BO15" s="16">
        <v>2</v>
      </c>
      <c r="BP15" s="16">
        <v>52</v>
      </c>
      <c r="BQ15" s="24">
        <v>114</v>
      </c>
      <c r="BR15" s="37">
        <f t="shared" si="8"/>
        <v>2.1923076923076925</v>
      </c>
      <c r="BS15" s="28"/>
      <c r="BU15" s="12">
        <f t="shared" si="11"/>
        <v>9</v>
      </c>
      <c r="BV15" s="11" t="s">
        <v>40</v>
      </c>
      <c r="BW15" s="16">
        <v>7</v>
      </c>
      <c r="BX15" s="16">
        <v>45</v>
      </c>
      <c r="BY15" s="16">
        <v>52</v>
      </c>
      <c r="BZ15" s="16"/>
      <c r="CA15" s="16"/>
      <c r="CB15" s="17">
        <f t="shared" si="12"/>
        <v>52</v>
      </c>
      <c r="CC15" s="16"/>
      <c r="CD15" s="16"/>
      <c r="CE15" s="16"/>
      <c r="CF15" s="16"/>
      <c r="CG15" s="16"/>
      <c r="CH15" s="16"/>
      <c r="CI15" s="46"/>
      <c r="CJ15" s="46">
        <v>1</v>
      </c>
      <c r="CK15" s="46">
        <v>21</v>
      </c>
      <c r="CL15" s="16">
        <v>1</v>
      </c>
      <c r="CM15" s="16">
        <v>29</v>
      </c>
      <c r="CN15" s="28"/>
    </row>
    <row r="16" spans="1:92" ht="24.75" customHeight="1">
      <c r="A16" s="13">
        <v>9</v>
      </c>
      <c r="B16" s="30" t="s">
        <v>84</v>
      </c>
      <c r="C16" s="15">
        <f aca="true" t="shared" si="19" ref="C16:S16">C15+C14+C13</f>
        <v>102</v>
      </c>
      <c r="D16" s="15">
        <f t="shared" si="19"/>
        <v>68</v>
      </c>
      <c r="E16" s="15">
        <f t="shared" si="19"/>
        <v>114</v>
      </c>
      <c r="F16" s="15">
        <f t="shared" si="19"/>
        <v>56</v>
      </c>
      <c r="G16" s="15">
        <f t="shared" si="19"/>
        <v>41</v>
      </c>
      <c r="H16" s="15">
        <f>H15+H14+H13</f>
        <v>3</v>
      </c>
      <c r="I16" s="15">
        <f t="shared" si="19"/>
        <v>9</v>
      </c>
      <c r="J16" s="15">
        <f t="shared" si="19"/>
        <v>1</v>
      </c>
      <c r="K16" s="15">
        <f t="shared" si="19"/>
        <v>3</v>
      </c>
      <c r="L16" s="15">
        <f t="shared" si="19"/>
        <v>196</v>
      </c>
      <c r="M16" s="15">
        <f t="shared" si="19"/>
        <v>165</v>
      </c>
      <c r="N16" s="15">
        <f t="shared" si="19"/>
        <v>74</v>
      </c>
      <c r="O16" s="15">
        <f t="shared" si="19"/>
        <v>1</v>
      </c>
      <c r="P16" s="15">
        <f t="shared" si="19"/>
        <v>12</v>
      </c>
      <c r="Q16" s="15">
        <f t="shared" si="19"/>
        <v>102</v>
      </c>
      <c r="R16" s="95">
        <f t="shared" si="19"/>
        <v>35</v>
      </c>
      <c r="S16" s="95">
        <f t="shared" si="19"/>
        <v>80</v>
      </c>
      <c r="T16" s="15">
        <f>T15+T14+T13</f>
        <v>106</v>
      </c>
      <c r="U16" s="15">
        <f>U15+U14+U13</f>
        <v>86</v>
      </c>
      <c r="V16" s="15">
        <f>V15+V14+V13</f>
        <v>3</v>
      </c>
      <c r="W16" s="15">
        <f>SUM(W13:W15)</f>
        <v>33</v>
      </c>
      <c r="X16" s="95">
        <f t="shared" si="4"/>
        <v>1290</v>
      </c>
      <c r="Y16" s="15">
        <f>Y15+Y14+Y13</f>
        <v>0</v>
      </c>
      <c r="Z16" s="15">
        <f>Z15+Z14+Z13</f>
        <v>0</v>
      </c>
      <c r="AA16"/>
      <c r="AB16" s="12">
        <f t="shared" si="5"/>
        <v>11</v>
      </c>
      <c r="AC16" s="71" t="s">
        <v>139</v>
      </c>
      <c r="AD16" s="12">
        <v>12</v>
      </c>
      <c r="AE16" s="12">
        <v>2</v>
      </c>
      <c r="AF16" s="12">
        <v>5</v>
      </c>
      <c r="AG16" s="55">
        <v>2</v>
      </c>
      <c r="AH16" s="12"/>
      <c r="AI16" s="12">
        <v>1</v>
      </c>
      <c r="AJ16" s="79">
        <f t="shared" si="15"/>
        <v>3</v>
      </c>
      <c r="AK16" s="80">
        <f t="shared" si="16"/>
        <v>4</v>
      </c>
      <c r="AL16" s="85">
        <v>72</v>
      </c>
      <c r="AM16" s="85">
        <v>16</v>
      </c>
      <c r="AN16" s="82">
        <f t="shared" si="17"/>
        <v>5.333333333333333</v>
      </c>
      <c r="AO16" s="83">
        <f>AL16/AD22</f>
        <v>2.4</v>
      </c>
      <c r="AP16" s="83">
        <f>(AL16/(AD16*AD22))*100</f>
        <v>20</v>
      </c>
      <c r="AQ16" s="83">
        <f t="shared" si="18"/>
        <v>0.25</v>
      </c>
      <c r="AR16" s="83">
        <f>((AD16*AD22)-AL16)/AJ16</f>
        <v>96</v>
      </c>
      <c r="AS16" s="83">
        <f>((AH16+AI16)/AJ19)*1000</f>
        <v>0.7751937984496124</v>
      </c>
      <c r="AT16" s="83">
        <f>(AI16/AJ19)*1000</f>
        <v>0.7751937984496124</v>
      </c>
      <c r="AU16"/>
      <c r="AV16" s="12">
        <f t="shared" si="9"/>
        <v>10</v>
      </c>
      <c r="AW16" s="11" t="s">
        <v>62</v>
      </c>
      <c r="AX16" s="16">
        <v>3</v>
      </c>
      <c r="AY16" s="16">
        <v>59</v>
      </c>
      <c r="AZ16" s="16">
        <v>54</v>
      </c>
      <c r="BA16" s="16">
        <v>5</v>
      </c>
      <c r="BB16" s="16">
        <v>3</v>
      </c>
      <c r="BC16" s="17">
        <f t="shared" si="6"/>
        <v>62</v>
      </c>
      <c r="BD16" s="17">
        <f t="shared" si="7"/>
        <v>0</v>
      </c>
      <c r="BE16" s="17">
        <f t="shared" si="10"/>
        <v>329</v>
      </c>
      <c r="BF16" s="16">
        <v>13</v>
      </c>
      <c r="BG16" s="16"/>
      <c r="BH16" s="16">
        <v>5</v>
      </c>
      <c r="BI16" s="16"/>
      <c r="BJ16" s="16"/>
      <c r="BK16" s="16">
        <v>55</v>
      </c>
      <c r="BL16" s="35"/>
      <c r="BM16" s="46">
        <v>7</v>
      </c>
      <c r="BN16" s="46">
        <v>26</v>
      </c>
      <c r="BO16" s="16">
        <v>20</v>
      </c>
      <c r="BP16" s="16">
        <v>203</v>
      </c>
      <c r="BQ16" s="24">
        <v>313</v>
      </c>
      <c r="BR16" s="37">
        <f t="shared" si="8"/>
        <v>5.048387096774194</v>
      </c>
      <c r="BS16" s="28"/>
      <c r="BU16" s="12">
        <f t="shared" si="11"/>
        <v>10</v>
      </c>
      <c r="BV16" s="11" t="s">
        <v>62</v>
      </c>
      <c r="BW16" s="16">
        <v>3</v>
      </c>
      <c r="BX16" s="16">
        <v>59</v>
      </c>
      <c r="BY16" s="16">
        <v>54</v>
      </c>
      <c r="BZ16" s="16">
        <v>5</v>
      </c>
      <c r="CA16" s="16">
        <v>3</v>
      </c>
      <c r="CB16" s="17">
        <f t="shared" si="12"/>
        <v>62</v>
      </c>
      <c r="CC16" s="16">
        <v>1</v>
      </c>
      <c r="CD16" s="16"/>
      <c r="CE16" s="16">
        <v>1</v>
      </c>
      <c r="CF16" s="16"/>
      <c r="CG16" s="16"/>
      <c r="CH16" s="16">
        <v>10</v>
      </c>
      <c r="CI16" s="46"/>
      <c r="CJ16" s="46">
        <v>2</v>
      </c>
      <c r="CK16" s="46">
        <v>11</v>
      </c>
      <c r="CL16" s="16">
        <v>10</v>
      </c>
      <c r="CM16" s="16">
        <v>27</v>
      </c>
      <c r="CN16" s="28"/>
    </row>
    <row r="17" spans="1:92" ht="24.75" customHeight="1">
      <c r="A17" s="13">
        <v>10</v>
      </c>
      <c r="B17" s="30" t="s">
        <v>85</v>
      </c>
      <c r="C17" s="15">
        <f aca="true" t="shared" si="20" ref="C17:S17">(C11-(C12+C16))</f>
        <v>7</v>
      </c>
      <c r="D17" s="15">
        <f t="shared" si="20"/>
        <v>10</v>
      </c>
      <c r="E17" s="15">
        <f t="shared" si="20"/>
        <v>13</v>
      </c>
      <c r="F17" s="15">
        <f t="shared" si="20"/>
        <v>9</v>
      </c>
      <c r="G17" s="15">
        <f t="shared" si="20"/>
        <v>7</v>
      </c>
      <c r="H17" s="15">
        <f>(H11-(H12+H16))</f>
        <v>5</v>
      </c>
      <c r="I17" s="15">
        <f t="shared" si="20"/>
        <v>0</v>
      </c>
      <c r="J17" s="15">
        <f t="shared" si="20"/>
        <v>4</v>
      </c>
      <c r="K17" s="15">
        <f t="shared" si="20"/>
        <v>4</v>
      </c>
      <c r="L17" s="15">
        <f t="shared" si="20"/>
        <v>21</v>
      </c>
      <c r="M17" s="15">
        <f t="shared" si="20"/>
        <v>25</v>
      </c>
      <c r="N17" s="15">
        <f t="shared" si="20"/>
        <v>15</v>
      </c>
      <c r="O17" s="15">
        <f t="shared" si="20"/>
        <v>2</v>
      </c>
      <c r="P17" s="15">
        <f t="shared" si="20"/>
        <v>4</v>
      </c>
      <c r="Q17" s="15">
        <f t="shared" si="20"/>
        <v>14</v>
      </c>
      <c r="R17" s="95">
        <f t="shared" si="20"/>
        <v>4</v>
      </c>
      <c r="S17" s="95">
        <f t="shared" si="20"/>
        <v>9</v>
      </c>
      <c r="T17" s="15">
        <f>(T11-(T12+T16))</f>
        <v>3</v>
      </c>
      <c r="U17" s="15">
        <f>(U11-(U12+U16))</f>
        <v>6</v>
      </c>
      <c r="V17" s="15">
        <f>(V11-(V12+V16))</f>
        <v>2</v>
      </c>
      <c r="W17" s="15">
        <f>(W11-(W12+W16))</f>
        <v>3</v>
      </c>
      <c r="X17" s="95">
        <f t="shared" si="4"/>
        <v>167</v>
      </c>
      <c r="Y17" s="15">
        <f>(Y11-(Y12+Y16))</f>
        <v>0</v>
      </c>
      <c r="Z17" s="15">
        <f>(Z11-(Z12+Z16))</f>
        <v>0</v>
      </c>
      <c r="AA17"/>
      <c r="AB17" s="12">
        <f t="shared" si="5"/>
        <v>12</v>
      </c>
      <c r="AC17" s="8" t="s">
        <v>58</v>
      </c>
      <c r="AD17" s="12">
        <v>10</v>
      </c>
      <c r="AE17" s="12">
        <v>3</v>
      </c>
      <c r="AF17" s="12">
        <v>9</v>
      </c>
      <c r="AG17" s="55">
        <v>9</v>
      </c>
      <c r="AH17" s="12"/>
      <c r="AI17" s="12"/>
      <c r="AJ17" s="79">
        <f t="shared" si="15"/>
        <v>9</v>
      </c>
      <c r="AK17" s="80">
        <f t="shared" si="16"/>
        <v>3</v>
      </c>
      <c r="AL17" s="85">
        <v>174</v>
      </c>
      <c r="AM17" s="85">
        <v>241</v>
      </c>
      <c r="AN17" s="82">
        <f t="shared" si="17"/>
        <v>26.77777777777778</v>
      </c>
      <c r="AO17" s="83">
        <f>AL17/AD22</f>
        <v>5.8</v>
      </c>
      <c r="AP17" s="83">
        <f>(AL17/(AD17*AD22))*100</f>
        <v>57.99999999999999</v>
      </c>
      <c r="AQ17" s="83">
        <f t="shared" si="18"/>
        <v>0.9</v>
      </c>
      <c r="AR17" s="83">
        <f>((AD17*AD22)-AL17)/AJ17</f>
        <v>14</v>
      </c>
      <c r="AS17" s="83">
        <f>((AH17+AI17)/AJ19)*1000</f>
        <v>0</v>
      </c>
      <c r="AT17" s="83">
        <f>(AI17/AJ19)*1000</f>
        <v>0</v>
      </c>
      <c r="AU17"/>
      <c r="AV17" s="12">
        <f t="shared" si="9"/>
        <v>11</v>
      </c>
      <c r="AW17" s="11" t="s">
        <v>41</v>
      </c>
      <c r="AX17" s="16">
        <v>1</v>
      </c>
      <c r="AY17" s="16">
        <v>3</v>
      </c>
      <c r="AZ17" s="16">
        <v>3</v>
      </c>
      <c r="BA17" s="16"/>
      <c r="BB17" s="16"/>
      <c r="BC17" s="17">
        <f t="shared" si="6"/>
        <v>3</v>
      </c>
      <c r="BD17" s="17">
        <f t="shared" si="7"/>
        <v>1</v>
      </c>
      <c r="BE17" s="17">
        <f t="shared" si="10"/>
        <v>48</v>
      </c>
      <c r="BF17" s="16"/>
      <c r="BG17" s="16"/>
      <c r="BH17" s="16"/>
      <c r="BI17" s="16"/>
      <c r="BJ17" s="16"/>
      <c r="BK17" s="16"/>
      <c r="BL17" s="35"/>
      <c r="BM17" s="46"/>
      <c r="BN17" s="46">
        <v>29</v>
      </c>
      <c r="BO17" s="16"/>
      <c r="BP17" s="16">
        <v>19</v>
      </c>
      <c r="BQ17" s="24">
        <v>62</v>
      </c>
      <c r="BR17" s="37">
        <f t="shared" si="8"/>
        <v>20.666666666666668</v>
      </c>
      <c r="BS17" s="28"/>
      <c r="BU17" s="12">
        <f t="shared" si="11"/>
        <v>11</v>
      </c>
      <c r="BV17" s="11" t="s">
        <v>41</v>
      </c>
      <c r="BW17" s="16">
        <v>1</v>
      </c>
      <c r="BX17" s="16">
        <v>3</v>
      </c>
      <c r="BY17" s="16">
        <v>3</v>
      </c>
      <c r="BZ17" s="16"/>
      <c r="CA17" s="16"/>
      <c r="CB17" s="17">
        <f t="shared" si="12"/>
        <v>3</v>
      </c>
      <c r="CC17" s="16"/>
      <c r="CD17" s="16"/>
      <c r="CE17" s="16"/>
      <c r="CF17" s="16"/>
      <c r="CG17" s="16"/>
      <c r="CH17" s="16"/>
      <c r="CI17" s="46"/>
      <c r="CJ17" s="46"/>
      <c r="CK17" s="46"/>
      <c r="CL17" s="16"/>
      <c r="CM17" s="16">
        <v>3</v>
      </c>
      <c r="CN17" s="28"/>
    </row>
    <row r="18" spans="1:92" ht="24.75" customHeight="1">
      <c r="A18" s="13">
        <v>11</v>
      </c>
      <c r="B18" s="30" t="s">
        <v>11</v>
      </c>
      <c r="C18" s="14">
        <v>234</v>
      </c>
      <c r="D18" s="14">
        <v>291</v>
      </c>
      <c r="E18" s="14">
        <v>340</v>
      </c>
      <c r="F18" s="14">
        <v>238</v>
      </c>
      <c r="G18" s="14">
        <v>231</v>
      </c>
      <c r="H18" s="14">
        <v>53</v>
      </c>
      <c r="I18" s="14">
        <v>87</v>
      </c>
      <c r="J18" s="14">
        <v>114</v>
      </c>
      <c r="K18" s="14">
        <v>72</v>
      </c>
      <c r="L18" s="14">
        <v>779</v>
      </c>
      <c r="M18" s="14">
        <v>693</v>
      </c>
      <c r="N18" s="14">
        <v>427</v>
      </c>
      <c r="O18" s="14">
        <v>17</v>
      </c>
      <c r="P18" s="14">
        <v>207</v>
      </c>
      <c r="Q18" s="14">
        <v>365</v>
      </c>
      <c r="R18" s="55">
        <v>258</v>
      </c>
      <c r="S18" s="55">
        <v>250</v>
      </c>
      <c r="T18" s="14">
        <v>368</v>
      </c>
      <c r="U18" s="14">
        <v>301</v>
      </c>
      <c r="V18" s="14">
        <v>104</v>
      </c>
      <c r="W18" s="32">
        <v>174</v>
      </c>
      <c r="X18" s="95">
        <f t="shared" si="4"/>
        <v>5603</v>
      </c>
      <c r="Y18" s="32"/>
      <c r="Z18" s="32"/>
      <c r="AA18"/>
      <c r="AB18" s="12">
        <f t="shared" si="5"/>
        <v>13</v>
      </c>
      <c r="AC18" s="8" t="s">
        <v>174</v>
      </c>
      <c r="AD18" s="12">
        <v>26</v>
      </c>
      <c r="AE18" s="28">
        <v>4</v>
      </c>
      <c r="AF18" s="28">
        <v>34</v>
      </c>
      <c r="AG18" s="28">
        <v>33</v>
      </c>
      <c r="AH18" s="28">
        <v>1</v>
      </c>
      <c r="AI18" s="28"/>
      <c r="AJ18" s="79">
        <f t="shared" si="15"/>
        <v>34</v>
      </c>
      <c r="AK18" s="80">
        <f t="shared" si="16"/>
        <v>4</v>
      </c>
      <c r="AL18" s="28">
        <v>258</v>
      </c>
      <c r="AM18" s="28">
        <v>230</v>
      </c>
      <c r="AN18" s="82">
        <f t="shared" si="17"/>
        <v>6.764705882352941</v>
      </c>
      <c r="AO18" s="83">
        <f>AL18/AD22</f>
        <v>8.6</v>
      </c>
      <c r="AP18" s="83">
        <f>(AL18/(AD18*AD22))*100</f>
        <v>33.07692307692307</v>
      </c>
      <c r="AQ18" s="83">
        <f t="shared" si="18"/>
        <v>1.3076923076923077</v>
      </c>
      <c r="AR18" s="83">
        <f>((AD18*AD22)-AL18)/AJ18</f>
        <v>15.352941176470589</v>
      </c>
      <c r="AS18" s="83">
        <f>((AH18+AI18)/AJ20)*1000</f>
        <v>15.625</v>
      </c>
      <c r="AT18" s="83">
        <f>(AI18/AJ20)*1000</f>
        <v>0</v>
      </c>
      <c r="AU18"/>
      <c r="AV18" s="12">
        <f t="shared" si="9"/>
        <v>12</v>
      </c>
      <c r="AW18" s="11" t="s">
        <v>43</v>
      </c>
      <c r="AX18" s="16">
        <v>15</v>
      </c>
      <c r="AY18" s="16">
        <v>57</v>
      </c>
      <c r="AZ18" s="16">
        <v>62</v>
      </c>
      <c r="BA18" s="16"/>
      <c r="BB18" s="16"/>
      <c r="BC18" s="17">
        <f t="shared" si="6"/>
        <v>62</v>
      </c>
      <c r="BD18" s="17">
        <f t="shared" si="7"/>
        <v>10</v>
      </c>
      <c r="BE18" s="17">
        <f t="shared" si="10"/>
        <v>181</v>
      </c>
      <c r="BF18" s="16"/>
      <c r="BG18" s="16"/>
      <c r="BH18" s="16"/>
      <c r="BI18" s="16"/>
      <c r="BJ18" s="16"/>
      <c r="BK18" s="16"/>
      <c r="BL18" s="35"/>
      <c r="BM18" s="46">
        <v>7</v>
      </c>
      <c r="BN18" s="46">
        <v>60</v>
      </c>
      <c r="BO18" s="16">
        <v>11</v>
      </c>
      <c r="BP18" s="16">
        <v>103</v>
      </c>
      <c r="BQ18" s="24">
        <v>273</v>
      </c>
      <c r="BR18" s="37">
        <f t="shared" si="8"/>
        <v>4.403225806451613</v>
      </c>
      <c r="BS18" s="28"/>
      <c r="BU18" s="12">
        <f t="shared" si="11"/>
        <v>12</v>
      </c>
      <c r="BV18" s="11" t="s">
        <v>43</v>
      </c>
      <c r="BW18" s="16">
        <v>15</v>
      </c>
      <c r="BX18" s="16">
        <v>57</v>
      </c>
      <c r="BY18" s="16">
        <v>62</v>
      </c>
      <c r="BZ18" s="16"/>
      <c r="CA18" s="16"/>
      <c r="CB18" s="17">
        <f t="shared" si="12"/>
        <v>62</v>
      </c>
      <c r="CC18" s="16"/>
      <c r="CD18" s="16"/>
      <c r="CE18" s="16"/>
      <c r="CF18" s="16"/>
      <c r="CG18" s="16"/>
      <c r="CH18" s="16"/>
      <c r="CI18" s="46"/>
      <c r="CJ18" s="46">
        <v>3</v>
      </c>
      <c r="CK18" s="46">
        <v>25</v>
      </c>
      <c r="CL18" s="16"/>
      <c r="CM18" s="16">
        <v>34</v>
      </c>
      <c r="CN18" s="28"/>
    </row>
    <row r="19" spans="1:92" ht="24.75" customHeight="1">
      <c r="A19" s="13">
        <v>12</v>
      </c>
      <c r="B19" s="30" t="s">
        <v>18</v>
      </c>
      <c r="C19" s="14">
        <v>203</v>
      </c>
      <c r="D19" s="14">
        <v>304</v>
      </c>
      <c r="E19" s="14">
        <v>413</v>
      </c>
      <c r="F19" s="14">
        <v>216</v>
      </c>
      <c r="G19" s="14">
        <v>123</v>
      </c>
      <c r="H19" s="14">
        <v>70</v>
      </c>
      <c r="I19" s="14">
        <v>14</v>
      </c>
      <c r="J19" s="14">
        <v>1</v>
      </c>
      <c r="K19" s="14">
        <v>16</v>
      </c>
      <c r="L19" s="14">
        <v>785</v>
      </c>
      <c r="M19" s="14">
        <v>724</v>
      </c>
      <c r="N19" s="14">
        <v>357</v>
      </c>
      <c r="O19" s="14">
        <v>4</v>
      </c>
      <c r="P19" s="14">
        <v>160</v>
      </c>
      <c r="Q19" s="14">
        <v>364</v>
      </c>
      <c r="R19" s="55">
        <v>230</v>
      </c>
      <c r="S19" s="55">
        <v>263</v>
      </c>
      <c r="T19" s="14">
        <v>397</v>
      </c>
      <c r="U19" s="14">
        <v>335</v>
      </c>
      <c r="V19" s="14">
        <v>10</v>
      </c>
      <c r="W19" s="32">
        <v>241</v>
      </c>
      <c r="X19" s="95">
        <f t="shared" si="4"/>
        <v>5230</v>
      </c>
      <c r="Y19" s="32"/>
      <c r="Z19" s="32"/>
      <c r="AA19"/>
      <c r="AB19" s="147" t="s">
        <v>93</v>
      </c>
      <c r="AC19" s="148"/>
      <c r="AD19" s="86">
        <f aca="true" t="shared" si="21" ref="AD19:AM19">SUM(AD6:AD18)</f>
        <v>378</v>
      </c>
      <c r="AE19" s="86">
        <f t="shared" si="21"/>
        <v>250</v>
      </c>
      <c r="AF19" s="86">
        <f t="shared" si="21"/>
        <v>1207</v>
      </c>
      <c r="AG19" s="86">
        <f t="shared" si="21"/>
        <v>1233</v>
      </c>
      <c r="AH19" s="86">
        <f t="shared" si="21"/>
        <v>29</v>
      </c>
      <c r="AI19" s="86">
        <f t="shared" si="21"/>
        <v>28</v>
      </c>
      <c r="AJ19" s="86">
        <f t="shared" si="21"/>
        <v>1290</v>
      </c>
      <c r="AK19" s="86">
        <f t="shared" si="21"/>
        <v>167</v>
      </c>
      <c r="AL19" s="86">
        <f t="shared" si="21"/>
        <v>5603</v>
      </c>
      <c r="AM19" s="86">
        <f t="shared" si="21"/>
        <v>5230</v>
      </c>
      <c r="AN19" s="82">
        <f t="shared" si="17"/>
        <v>4.054263565891473</v>
      </c>
      <c r="AO19" s="83">
        <f>AL19/AD22</f>
        <v>186.76666666666668</v>
      </c>
      <c r="AP19" s="83">
        <f>(AL19/(AD19*AD22))*100</f>
        <v>49.40917107583774</v>
      </c>
      <c r="AQ19" s="83">
        <f t="shared" si="18"/>
        <v>3.4126984126984126</v>
      </c>
      <c r="AR19" s="83">
        <f>((AD19*AD22)-AL19)/AJ19</f>
        <v>4.447286821705426</v>
      </c>
      <c r="AS19" s="83">
        <f>((AH19+AI19)/AJ19)*1000</f>
        <v>44.18604651162791</v>
      </c>
      <c r="AT19" s="83">
        <f>(AI19/AJ19)*1000</f>
        <v>21.705426356589147</v>
      </c>
      <c r="AU19"/>
      <c r="AV19" s="12">
        <f t="shared" si="9"/>
        <v>13</v>
      </c>
      <c r="AW19" s="11" t="s">
        <v>44</v>
      </c>
      <c r="AX19" s="16">
        <v>11</v>
      </c>
      <c r="AY19" s="16">
        <v>60</v>
      </c>
      <c r="AZ19" s="16">
        <v>27</v>
      </c>
      <c r="BA19" s="16">
        <v>10</v>
      </c>
      <c r="BB19" s="16">
        <v>10</v>
      </c>
      <c r="BC19" s="17">
        <f t="shared" si="6"/>
        <v>47</v>
      </c>
      <c r="BD19" s="17">
        <f t="shared" si="7"/>
        <v>24</v>
      </c>
      <c r="BE19" s="17">
        <f t="shared" si="10"/>
        <v>307</v>
      </c>
      <c r="BF19" s="16">
        <v>64</v>
      </c>
      <c r="BG19" s="16"/>
      <c r="BH19" s="16">
        <v>9</v>
      </c>
      <c r="BI19" s="16"/>
      <c r="BJ19" s="16"/>
      <c r="BK19" s="16">
        <v>23</v>
      </c>
      <c r="BL19" s="35"/>
      <c r="BM19" s="46">
        <v>4</v>
      </c>
      <c r="BN19" s="46">
        <v>16</v>
      </c>
      <c r="BO19" s="16">
        <v>33</v>
      </c>
      <c r="BP19" s="16">
        <v>158</v>
      </c>
      <c r="BQ19" s="24">
        <v>163</v>
      </c>
      <c r="BR19" s="37">
        <f t="shared" si="8"/>
        <v>3.4680851063829787</v>
      </c>
      <c r="BS19" s="28"/>
      <c r="BU19" s="12">
        <f t="shared" si="11"/>
        <v>13</v>
      </c>
      <c r="BV19" s="11" t="s">
        <v>44</v>
      </c>
      <c r="BW19" s="16">
        <v>11</v>
      </c>
      <c r="BX19" s="16">
        <v>60</v>
      </c>
      <c r="BY19" s="16">
        <v>27</v>
      </c>
      <c r="BZ19" s="16">
        <v>10</v>
      </c>
      <c r="CA19" s="16">
        <v>10</v>
      </c>
      <c r="CB19" s="17">
        <f t="shared" si="12"/>
        <v>47</v>
      </c>
      <c r="CC19" s="16">
        <v>12</v>
      </c>
      <c r="CD19" s="16"/>
      <c r="CE19" s="16">
        <v>1</v>
      </c>
      <c r="CF19" s="16"/>
      <c r="CG19" s="16"/>
      <c r="CH19" s="16">
        <v>1</v>
      </c>
      <c r="CI19" s="46"/>
      <c r="CJ19" s="46">
        <v>1</v>
      </c>
      <c r="CK19" s="46">
        <v>5</v>
      </c>
      <c r="CL19" s="16">
        <v>5</v>
      </c>
      <c r="CM19" s="16">
        <v>22</v>
      </c>
      <c r="CN19" s="28"/>
    </row>
    <row r="20" spans="1:92" ht="24.75" customHeight="1">
      <c r="A20" s="13">
        <v>13</v>
      </c>
      <c r="B20" s="50" t="s">
        <v>103</v>
      </c>
      <c r="C20" s="33">
        <f>C19/C16</f>
        <v>1.9901960784313726</v>
      </c>
      <c r="D20" s="33">
        <f aca="true" t="shared" si="22" ref="D20:Z20">D19/D16</f>
        <v>4.470588235294118</v>
      </c>
      <c r="E20" s="33">
        <f>E19/E16</f>
        <v>3.6228070175438596</v>
      </c>
      <c r="F20" s="33">
        <f>F19/F16</f>
        <v>3.857142857142857</v>
      </c>
      <c r="G20" s="33">
        <f t="shared" si="22"/>
        <v>3</v>
      </c>
      <c r="H20" s="33">
        <f>H19/H16</f>
        <v>23.333333333333332</v>
      </c>
      <c r="I20" s="33">
        <f t="shared" si="22"/>
        <v>1.5555555555555556</v>
      </c>
      <c r="J20" s="33">
        <f t="shared" si="22"/>
        <v>1</v>
      </c>
      <c r="K20" s="33">
        <f t="shared" si="22"/>
        <v>5.333333333333333</v>
      </c>
      <c r="L20" s="33">
        <f t="shared" si="22"/>
        <v>4.005102040816326</v>
      </c>
      <c r="M20" s="33">
        <f t="shared" si="22"/>
        <v>4.387878787878788</v>
      </c>
      <c r="N20" s="33">
        <f t="shared" si="22"/>
        <v>4.824324324324325</v>
      </c>
      <c r="O20" s="33">
        <f t="shared" si="22"/>
        <v>4</v>
      </c>
      <c r="P20" s="33">
        <f t="shared" si="22"/>
        <v>13.333333333333334</v>
      </c>
      <c r="Q20" s="33">
        <f t="shared" si="22"/>
        <v>3.5686274509803924</v>
      </c>
      <c r="R20" s="96">
        <f t="shared" si="22"/>
        <v>6.571428571428571</v>
      </c>
      <c r="S20" s="96">
        <f t="shared" si="22"/>
        <v>3.2875</v>
      </c>
      <c r="T20" s="33">
        <f t="shared" si="22"/>
        <v>3.7452830188679247</v>
      </c>
      <c r="U20" s="33">
        <f t="shared" si="22"/>
        <v>3.895348837209302</v>
      </c>
      <c r="V20" s="33">
        <f>V19/V16</f>
        <v>3.3333333333333335</v>
      </c>
      <c r="W20" s="33">
        <f t="shared" si="22"/>
        <v>7.303030303030303</v>
      </c>
      <c r="X20" s="33">
        <f t="shared" si="22"/>
        <v>4.054263565891473</v>
      </c>
      <c r="Y20" s="33" t="e">
        <f>Y19/Y16</f>
        <v>#DIV/0!</v>
      </c>
      <c r="Z20" s="33" t="e">
        <f t="shared" si="22"/>
        <v>#DIV/0!</v>
      </c>
      <c r="AA20"/>
      <c r="AB20" s="12">
        <f>AB18+1</f>
        <v>14</v>
      </c>
      <c r="AC20" s="8" t="s">
        <v>96</v>
      </c>
      <c r="AD20" s="87"/>
      <c r="AE20" s="55">
        <v>1</v>
      </c>
      <c r="AF20" s="55">
        <v>67</v>
      </c>
      <c r="AG20" s="55">
        <v>62</v>
      </c>
      <c r="AH20" s="55">
        <v>2</v>
      </c>
      <c r="AI20" s="55"/>
      <c r="AJ20" s="79">
        <f>SUM(AG20:AI20)</f>
        <v>64</v>
      </c>
      <c r="AK20" s="80">
        <f>((SUM(AE20:AF20))-(SUM(AG20:AI20)))</f>
        <v>4</v>
      </c>
      <c r="AL20" s="55">
        <v>84</v>
      </c>
      <c r="AM20" s="55">
        <v>58</v>
      </c>
      <c r="AN20" s="82">
        <f t="shared" si="17"/>
        <v>0.90625</v>
      </c>
      <c r="AO20" s="83">
        <f>AL20/AD22</f>
        <v>2.8</v>
      </c>
      <c r="AP20" s="83" t="e">
        <f>(AL20/(AD20*AD22))*100</f>
        <v>#DIV/0!</v>
      </c>
      <c r="AQ20" s="83" t="e">
        <f t="shared" si="18"/>
        <v>#DIV/0!</v>
      </c>
      <c r="AR20" s="83">
        <f>((AD20*AD22)-AL20)/AJ20</f>
        <v>-1.3125</v>
      </c>
      <c r="AS20" s="83">
        <f>((AH20+AI20)/AJ19)*1000</f>
        <v>1.550387596899225</v>
      </c>
      <c r="AT20" s="83">
        <f>(AI20/AJ19)*1000</f>
        <v>0</v>
      </c>
      <c r="AU20"/>
      <c r="AV20" s="12">
        <f t="shared" si="9"/>
        <v>14</v>
      </c>
      <c r="AW20" s="11" t="s">
        <v>45</v>
      </c>
      <c r="AX20" s="16">
        <v>5</v>
      </c>
      <c r="AY20" s="16">
        <v>33</v>
      </c>
      <c r="AZ20" s="16">
        <v>30</v>
      </c>
      <c r="BA20" s="16"/>
      <c r="BB20" s="16"/>
      <c r="BC20" s="17">
        <f t="shared" si="6"/>
        <v>30</v>
      </c>
      <c r="BD20" s="17">
        <f t="shared" si="7"/>
        <v>8</v>
      </c>
      <c r="BE20" s="17">
        <f t="shared" si="10"/>
        <v>91</v>
      </c>
      <c r="BF20" s="16"/>
      <c r="BG20" s="16"/>
      <c r="BH20" s="16"/>
      <c r="BI20" s="16"/>
      <c r="BJ20" s="16"/>
      <c r="BK20" s="16"/>
      <c r="BL20" s="35"/>
      <c r="BM20" s="46">
        <v>2</v>
      </c>
      <c r="BN20" s="46">
        <v>28</v>
      </c>
      <c r="BO20" s="16">
        <v>4</v>
      </c>
      <c r="BP20" s="16">
        <v>57</v>
      </c>
      <c r="BQ20" s="24">
        <v>52</v>
      </c>
      <c r="BR20" s="37">
        <f t="shared" si="8"/>
        <v>1.7333333333333334</v>
      </c>
      <c r="BS20" s="28"/>
      <c r="BU20" s="12">
        <f t="shared" si="11"/>
        <v>14</v>
      </c>
      <c r="BV20" s="11" t="s">
        <v>45</v>
      </c>
      <c r="BW20" s="16">
        <v>5</v>
      </c>
      <c r="BX20" s="16">
        <v>33</v>
      </c>
      <c r="BY20" s="16">
        <v>30</v>
      </c>
      <c r="BZ20" s="16"/>
      <c r="CA20" s="16"/>
      <c r="CB20" s="17">
        <f t="shared" si="12"/>
        <v>30</v>
      </c>
      <c r="CC20" s="16"/>
      <c r="CD20" s="16"/>
      <c r="CE20" s="16"/>
      <c r="CF20" s="16"/>
      <c r="CG20" s="16"/>
      <c r="CH20" s="16"/>
      <c r="CI20" s="46"/>
      <c r="CJ20" s="46">
        <v>2</v>
      </c>
      <c r="CK20" s="46">
        <v>7</v>
      </c>
      <c r="CL20" s="16">
        <v>2</v>
      </c>
      <c r="CM20" s="16">
        <v>19</v>
      </c>
      <c r="CN20" s="28"/>
    </row>
    <row r="21" spans="1:92" ht="24.75" customHeight="1">
      <c r="A21" s="13">
        <v>14</v>
      </c>
      <c r="B21" s="30" t="s">
        <v>83</v>
      </c>
      <c r="C21" s="33">
        <f>C18/C28</f>
        <v>7.8</v>
      </c>
      <c r="D21" s="33">
        <f>D18/C28</f>
        <v>9.7</v>
      </c>
      <c r="E21" s="33">
        <f>E18/C28</f>
        <v>11.333333333333334</v>
      </c>
      <c r="F21" s="33">
        <f>F18/C28</f>
        <v>7.933333333333334</v>
      </c>
      <c r="G21" s="33">
        <f>G18/C28</f>
        <v>7.7</v>
      </c>
      <c r="H21" s="33">
        <f>H18/C28</f>
        <v>1.7666666666666666</v>
      </c>
      <c r="I21" s="33">
        <f>I18/C28</f>
        <v>2.9</v>
      </c>
      <c r="J21" s="33">
        <f>J18/C28</f>
        <v>3.8</v>
      </c>
      <c r="K21" s="33">
        <f>K18/C28</f>
        <v>2.4</v>
      </c>
      <c r="L21" s="33">
        <f>L18/C28</f>
        <v>25.966666666666665</v>
      </c>
      <c r="M21" s="33">
        <f>M18/C28</f>
        <v>23.1</v>
      </c>
      <c r="N21" s="33">
        <f>N18/C28</f>
        <v>14.233333333333333</v>
      </c>
      <c r="O21" s="33">
        <f>O18/C28</f>
        <v>0.5666666666666667</v>
      </c>
      <c r="P21" s="33">
        <f>P18/C28</f>
        <v>6.9</v>
      </c>
      <c r="Q21" s="33">
        <f>Q18/C28</f>
        <v>12.166666666666666</v>
      </c>
      <c r="R21" s="96">
        <f>R18/C28</f>
        <v>8.6</v>
      </c>
      <c r="S21" s="96">
        <f>S18/C28</f>
        <v>8.333333333333334</v>
      </c>
      <c r="T21" s="33">
        <f>T18/C28</f>
        <v>12.266666666666667</v>
      </c>
      <c r="U21" s="33">
        <f>U18/C28</f>
        <v>10.033333333333333</v>
      </c>
      <c r="V21" s="33">
        <f>V18/C28</f>
        <v>3.466666666666667</v>
      </c>
      <c r="W21" s="33">
        <f>W18/C28</f>
        <v>5.8</v>
      </c>
      <c r="X21" s="33">
        <f>X18/C28</f>
        <v>186.76666666666668</v>
      </c>
      <c r="Y21" s="33" t="e">
        <f>Y18/B28</f>
        <v>#DIV/0!</v>
      </c>
      <c r="Z21" s="33">
        <f>Z18/C28</f>
        <v>0</v>
      </c>
      <c r="AA21"/>
      <c r="AB21" s="12">
        <f>AB20+1</f>
        <v>15</v>
      </c>
      <c r="AC21" s="8" t="s">
        <v>71</v>
      </c>
      <c r="AD21" s="12"/>
      <c r="AE21" s="55"/>
      <c r="AF21" s="55"/>
      <c r="AG21" s="55"/>
      <c r="AH21" s="55"/>
      <c r="AI21" s="55"/>
      <c r="AJ21" s="79">
        <f>SUM(AG21:AI21)</f>
        <v>0</v>
      </c>
      <c r="AK21" s="80">
        <f>((SUM(AE21:AF21))-(SUM(AG21:AI21)))</f>
        <v>0</v>
      </c>
      <c r="AL21" s="55"/>
      <c r="AM21" s="55"/>
      <c r="AN21" s="82" t="e">
        <f t="shared" si="17"/>
        <v>#DIV/0!</v>
      </c>
      <c r="AO21" s="83">
        <f>AL21/AD22</f>
        <v>0</v>
      </c>
      <c r="AP21" s="83" t="e">
        <f>(AL21/(AD21*AD22))*100</f>
        <v>#DIV/0!</v>
      </c>
      <c r="AQ21" s="83" t="e">
        <f t="shared" si="18"/>
        <v>#DIV/0!</v>
      </c>
      <c r="AR21" s="83" t="e">
        <f>((AD21*AD22)-AL21)/AJ21</f>
        <v>#DIV/0!</v>
      </c>
      <c r="AS21" s="83">
        <f>((AH21+AI21)/AJ19)*1000</f>
        <v>0</v>
      </c>
      <c r="AT21" s="83">
        <f>(AI21/AJ19)*1000</f>
        <v>0</v>
      </c>
      <c r="AU21"/>
      <c r="AV21" s="12">
        <f>AV20+1</f>
        <v>15</v>
      </c>
      <c r="AW21" s="11" t="s">
        <v>46</v>
      </c>
      <c r="AX21" s="28">
        <v>29</v>
      </c>
      <c r="AY21" s="16">
        <v>59</v>
      </c>
      <c r="AZ21" s="16">
        <v>72</v>
      </c>
      <c r="BA21" s="16"/>
      <c r="BB21" s="16">
        <v>3</v>
      </c>
      <c r="BC21" s="17">
        <f t="shared" si="6"/>
        <v>75</v>
      </c>
      <c r="BD21" s="17">
        <f t="shared" si="7"/>
        <v>13</v>
      </c>
      <c r="BE21" s="17">
        <f t="shared" si="10"/>
        <v>409</v>
      </c>
      <c r="BF21" s="16"/>
      <c r="BG21" s="16">
        <v>53</v>
      </c>
      <c r="BH21" s="16"/>
      <c r="BI21" s="16"/>
      <c r="BJ21" s="16"/>
      <c r="BK21" s="16"/>
      <c r="BL21" s="46">
        <v>104</v>
      </c>
      <c r="BM21" s="46"/>
      <c r="BN21" s="46">
        <v>43</v>
      </c>
      <c r="BO21" s="16">
        <v>52</v>
      </c>
      <c r="BP21" s="16">
        <v>157</v>
      </c>
      <c r="BQ21" s="24">
        <v>320</v>
      </c>
      <c r="BR21" s="37">
        <f t="shared" si="8"/>
        <v>4.266666666666667</v>
      </c>
      <c r="BS21" s="28"/>
      <c r="BU21" s="12">
        <f>BU20+1</f>
        <v>15</v>
      </c>
      <c r="BV21" s="11" t="s">
        <v>46</v>
      </c>
      <c r="BW21" s="28">
        <v>29</v>
      </c>
      <c r="BX21" s="16">
        <v>59</v>
      </c>
      <c r="BY21" s="16">
        <v>72</v>
      </c>
      <c r="BZ21" s="16"/>
      <c r="CA21" s="16">
        <v>3</v>
      </c>
      <c r="CB21" s="17">
        <f t="shared" si="12"/>
        <v>75</v>
      </c>
      <c r="CC21" s="16"/>
      <c r="CD21" s="16">
        <v>2</v>
      </c>
      <c r="CE21" s="16"/>
      <c r="CF21" s="16"/>
      <c r="CG21" s="16"/>
      <c r="CH21" s="16"/>
      <c r="CI21" s="46">
        <v>2</v>
      </c>
      <c r="CJ21" s="46">
        <v>6</v>
      </c>
      <c r="CK21" s="46">
        <v>8</v>
      </c>
      <c r="CL21" s="16">
        <v>9</v>
      </c>
      <c r="CM21" s="16">
        <v>48</v>
      </c>
      <c r="CN21" s="28"/>
    </row>
    <row r="22" spans="1:92" ht="24.75" customHeight="1">
      <c r="A22" s="13">
        <f aca="true" t="shared" si="23" ref="A22:A27">A21+1</f>
        <v>15</v>
      </c>
      <c r="B22" s="30" t="s">
        <v>19</v>
      </c>
      <c r="C22" s="96">
        <f>(C18/(C6*C28))*100</f>
        <v>27.857142857142858</v>
      </c>
      <c r="D22" s="96">
        <f>(D18/(D6*C28))*100</f>
        <v>64.66666666666666</v>
      </c>
      <c r="E22" s="96">
        <f>(E18/(E6*C28))*100</f>
        <v>40.476190476190474</v>
      </c>
      <c r="F22" s="96">
        <f>(F18/(F6*C28))*100</f>
        <v>33.05555555555556</v>
      </c>
      <c r="G22" s="96">
        <f>(G18/(G6*C28))*100</f>
        <v>64.16666666666667</v>
      </c>
      <c r="H22" s="96">
        <f>(H18/(H6*C28))*100</f>
        <v>16.060606060606062</v>
      </c>
      <c r="I22" s="96">
        <f>(I18/(I6*C28))*100</f>
        <v>24.166666666666668</v>
      </c>
      <c r="J22" s="96">
        <f>(J18/(J6*C28))*100</f>
        <v>76</v>
      </c>
      <c r="K22" s="96">
        <f>(K18/(K6*C28))*100</f>
        <v>40</v>
      </c>
      <c r="L22" s="96">
        <f>(L18/(L6*C28))*100</f>
        <v>72.12962962962963</v>
      </c>
      <c r="M22" s="96">
        <f>(M18/(M6*C28))*100</f>
        <v>77</v>
      </c>
      <c r="N22" s="96">
        <f>(N18/(N6*C28))*100</f>
        <v>59.30555555555556</v>
      </c>
      <c r="O22" s="96">
        <f>(O18/(O6*C28))*100</f>
        <v>9.444444444444445</v>
      </c>
      <c r="P22" s="96">
        <f>(P18/(P6*C28))*100</f>
        <v>43.125</v>
      </c>
      <c r="Q22" s="96">
        <f>(Q18/(Q6*C28))*100</f>
        <v>46.794871794871796</v>
      </c>
      <c r="R22" s="96">
        <f>(R18/(R6*C28))*100</f>
        <v>47.77777777777778</v>
      </c>
      <c r="S22" s="96">
        <f>(S18/(S6*C28))*100</f>
        <v>39.682539682539684</v>
      </c>
      <c r="T22" s="96">
        <f>(T18/(T6*C28))*100</f>
        <v>61.33333333333333</v>
      </c>
      <c r="U22" s="96">
        <f>(U18/(U6*C28))*100</f>
        <v>50.16666666666667</v>
      </c>
      <c r="V22" s="96">
        <f>(V18/(V6*C28))*100</f>
        <v>57.77777777777777</v>
      </c>
      <c r="W22" s="96">
        <f>(W18/(W6*C28))*100</f>
        <v>41.42857142857143</v>
      </c>
      <c r="X22" s="96">
        <f>(X18/(X6*C28))*100</f>
        <v>49.40917107583774</v>
      </c>
      <c r="Y22" s="96" t="e">
        <f>(Y18/(Y6*C28))*100</f>
        <v>#DIV/0!</v>
      </c>
      <c r="Z22" s="96">
        <f>(Z18/(Z6*C28))*100</f>
        <v>0</v>
      </c>
      <c r="AA22"/>
      <c r="AB22" s="25" t="s">
        <v>21</v>
      </c>
      <c r="AC22" s="25"/>
      <c r="AD22" s="107">
        <f>C28</f>
        <v>30</v>
      </c>
      <c r="AE22" s="25" t="s">
        <v>20</v>
      </c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/>
      <c r="AV22" s="12">
        <f t="shared" si="9"/>
        <v>16</v>
      </c>
      <c r="AW22" s="8" t="s">
        <v>81</v>
      </c>
      <c r="AX22" s="34">
        <v>5</v>
      </c>
      <c r="AY22" s="16">
        <v>41</v>
      </c>
      <c r="AZ22" s="16">
        <v>41</v>
      </c>
      <c r="BA22" s="16"/>
      <c r="BB22" s="16">
        <v>2</v>
      </c>
      <c r="BC22" s="17">
        <f t="shared" si="6"/>
        <v>43</v>
      </c>
      <c r="BD22" s="17">
        <f t="shared" si="7"/>
        <v>3</v>
      </c>
      <c r="BE22" s="17">
        <f t="shared" si="10"/>
        <v>158</v>
      </c>
      <c r="BF22" s="16">
        <v>4</v>
      </c>
      <c r="BG22" s="16"/>
      <c r="BH22" s="16"/>
      <c r="BI22" s="16"/>
      <c r="BJ22" s="16"/>
      <c r="BK22" s="16"/>
      <c r="BL22" s="35"/>
      <c r="BM22" s="46">
        <v>1</v>
      </c>
      <c r="BN22" s="46">
        <v>27</v>
      </c>
      <c r="BO22" s="16">
        <v>9</v>
      </c>
      <c r="BP22" s="16">
        <v>117</v>
      </c>
      <c r="BQ22" s="24">
        <v>245</v>
      </c>
      <c r="BR22" s="37">
        <f t="shared" si="8"/>
        <v>5.6976744186046515</v>
      </c>
      <c r="BS22" s="28"/>
      <c r="BU22" s="12">
        <f t="shared" si="11"/>
        <v>16</v>
      </c>
      <c r="BV22" s="8" t="s">
        <v>81</v>
      </c>
      <c r="BW22" s="34">
        <v>5</v>
      </c>
      <c r="BX22" s="16">
        <v>41</v>
      </c>
      <c r="BY22" s="16">
        <v>41</v>
      </c>
      <c r="BZ22" s="16"/>
      <c r="CA22" s="16">
        <v>2</v>
      </c>
      <c r="CB22" s="17">
        <f t="shared" si="12"/>
        <v>43</v>
      </c>
      <c r="CC22" s="16">
        <v>1</v>
      </c>
      <c r="CD22" s="16"/>
      <c r="CE22" s="16"/>
      <c r="CF22" s="16"/>
      <c r="CG22" s="16"/>
      <c r="CH22" s="16"/>
      <c r="CI22" s="46"/>
      <c r="CJ22" s="46"/>
      <c r="CK22" s="46">
        <v>10</v>
      </c>
      <c r="CL22" s="16"/>
      <c r="CM22" s="16">
        <v>32</v>
      </c>
      <c r="CN22" s="28"/>
    </row>
    <row r="23" spans="1:92" ht="24.75" customHeight="1">
      <c r="A23" s="13">
        <f t="shared" si="23"/>
        <v>16</v>
      </c>
      <c r="B23" s="30" t="s">
        <v>135</v>
      </c>
      <c r="C23" s="33">
        <f aca="true" t="shared" si="24" ref="C23:Z23">C16/C6</f>
        <v>3.642857142857143</v>
      </c>
      <c r="D23" s="33">
        <f t="shared" si="24"/>
        <v>4.533333333333333</v>
      </c>
      <c r="E23" s="33">
        <f>E16/E6</f>
        <v>4.071428571428571</v>
      </c>
      <c r="F23" s="33">
        <f>F16/F6</f>
        <v>2.3333333333333335</v>
      </c>
      <c r="G23" s="33">
        <f t="shared" si="24"/>
        <v>3.4166666666666665</v>
      </c>
      <c r="H23" s="33">
        <f>H16/H6</f>
        <v>0.2727272727272727</v>
      </c>
      <c r="I23" s="33">
        <f t="shared" si="24"/>
        <v>0.75</v>
      </c>
      <c r="J23" s="33">
        <f>J16/J6</f>
        <v>0.2</v>
      </c>
      <c r="K23" s="33">
        <f>K16/K6</f>
        <v>0.5</v>
      </c>
      <c r="L23" s="33">
        <f t="shared" si="24"/>
        <v>5.444444444444445</v>
      </c>
      <c r="M23" s="33">
        <f t="shared" si="24"/>
        <v>5.5</v>
      </c>
      <c r="N23" s="33">
        <f t="shared" si="24"/>
        <v>3.0833333333333335</v>
      </c>
      <c r="O23" s="33">
        <f t="shared" si="24"/>
        <v>0.16666666666666666</v>
      </c>
      <c r="P23" s="33">
        <f t="shared" si="24"/>
        <v>0.75</v>
      </c>
      <c r="Q23" s="33">
        <f t="shared" si="24"/>
        <v>3.923076923076923</v>
      </c>
      <c r="R23" s="96">
        <f t="shared" si="24"/>
        <v>1.9444444444444444</v>
      </c>
      <c r="S23" s="96">
        <f t="shared" si="24"/>
        <v>3.8095238095238093</v>
      </c>
      <c r="T23" s="33">
        <f t="shared" si="24"/>
        <v>5.3</v>
      </c>
      <c r="U23" s="33">
        <f t="shared" si="24"/>
        <v>4.3</v>
      </c>
      <c r="V23" s="33">
        <f t="shared" si="24"/>
        <v>0.5</v>
      </c>
      <c r="W23" s="33">
        <f t="shared" si="24"/>
        <v>2.357142857142857</v>
      </c>
      <c r="X23" s="33">
        <f>X16/X6</f>
        <v>3.4126984126984126</v>
      </c>
      <c r="Y23" s="33" t="e">
        <f t="shared" si="24"/>
        <v>#DIV/0!</v>
      </c>
      <c r="Z23" s="33">
        <f t="shared" si="24"/>
        <v>0</v>
      </c>
      <c r="AA23" s="18"/>
      <c r="AU23" s="123"/>
      <c r="AV23" s="12">
        <f t="shared" si="9"/>
        <v>17</v>
      </c>
      <c r="AW23" s="8" t="s">
        <v>94</v>
      </c>
      <c r="AX23" s="28">
        <v>6</v>
      </c>
      <c r="AY23" s="16">
        <v>16</v>
      </c>
      <c r="AZ23" s="16">
        <v>12</v>
      </c>
      <c r="BA23" s="16"/>
      <c r="BB23" s="16"/>
      <c r="BC23" s="17">
        <f t="shared" si="6"/>
        <v>12</v>
      </c>
      <c r="BD23" s="17">
        <f t="shared" si="7"/>
        <v>10</v>
      </c>
      <c r="BE23" s="17">
        <f t="shared" si="10"/>
        <v>207</v>
      </c>
      <c r="BF23" s="16"/>
      <c r="BG23" s="16"/>
      <c r="BH23" s="16"/>
      <c r="BI23" s="16"/>
      <c r="BJ23" s="16"/>
      <c r="BK23" s="16"/>
      <c r="BL23" s="35"/>
      <c r="BM23" s="46"/>
      <c r="BN23" s="46">
        <v>19</v>
      </c>
      <c r="BO23" s="16"/>
      <c r="BP23" s="16">
        <v>188</v>
      </c>
      <c r="BQ23" s="34">
        <v>160</v>
      </c>
      <c r="BR23" s="37">
        <f t="shared" si="8"/>
        <v>13.333333333333334</v>
      </c>
      <c r="BS23" s="35"/>
      <c r="BU23" s="12">
        <f t="shared" si="11"/>
        <v>17</v>
      </c>
      <c r="BV23" s="8" t="s">
        <v>94</v>
      </c>
      <c r="BW23" s="28">
        <v>6</v>
      </c>
      <c r="BX23" s="16">
        <v>16</v>
      </c>
      <c r="BY23" s="16">
        <v>12</v>
      </c>
      <c r="BZ23" s="16"/>
      <c r="CA23" s="16"/>
      <c r="CB23" s="17">
        <f t="shared" si="12"/>
        <v>12</v>
      </c>
      <c r="CC23" s="16"/>
      <c r="CD23" s="16"/>
      <c r="CE23" s="16"/>
      <c r="CF23" s="16"/>
      <c r="CG23" s="16"/>
      <c r="CH23" s="16"/>
      <c r="CI23" s="46"/>
      <c r="CJ23" s="46"/>
      <c r="CK23" s="46">
        <v>1</v>
      </c>
      <c r="CL23" s="16"/>
      <c r="CM23" s="16">
        <v>11</v>
      </c>
      <c r="CN23" s="28"/>
    </row>
    <row r="24" spans="1:92" ht="24.75" customHeight="1">
      <c r="A24" s="13">
        <f t="shared" si="23"/>
        <v>17</v>
      </c>
      <c r="B24" s="30" t="s">
        <v>138</v>
      </c>
      <c r="C24" s="96">
        <f>((C6*C28)-C18)/C16</f>
        <v>5.9411764705882355</v>
      </c>
      <c r="D24" s="96">
        <f>((D6*C28)-D18)/D16</f>
        <v>2.338235294117647</v>
      </c>
      <c r="E24" s="96">
        <f>((E6*C28)-E18)/E16</f>
        <v>4.385964912280702</v>
      </c>
      <c r="F24" s="96">
        <f>((F6*C28)-F18)/F16</f>
        <v>8.607142857142858</v>
      </c>
      <c r="G24" s="96">
        <f>((G6*C28)-G18)/G16</f>
        <v>3.1463414634146343</v>
      </c>
      <c r="H24" s="96">
        <f>((H6*C28)-H18)/H16</f>
        <v>92.33333333333333</v>
      </c>
      <c r="I24" s="96">
        <f>((I6*C28)-I18)/I16</f>
        <v>30.333333333333332</v>
      </c>
      <c r="J24" s="96">
        <f>((J6*C28)-J18)/J16</f>
        <v>36</v>
      </c>
      <c r="K24" s="96">
        <f>((K6*C28)-K18)/K16</f>
        <v>36</v>
      </c>
      <c r="L24" s="96">
        <f>((L6*C28)-L18)/L16</f>
        <v>1.5357142857142858</v>
      </c>
      <c r="M24" s="96">
        <f>((M6*C28)-M18)/M16</f>
        <v>1.2545454545454546</v>
      </c>
      <c r="N24" s="96">
        <f>((N6*C28)-N18)/N16</f>
        <v>3.9594594594594597</v>
      </c>
      <c r="O24" s="96">
        <f>((O6*C28)-O18)/O16</f>
        <v>163</v>
      </c>
      <c r="P24" s="96">
        <f>((P6*C28)-P18)/P16</f>
        <v>22.75</v>
      </c>
      <c r="Q24" s="96">
        <f>((Q6*C28)-Q18)/Q16</f>
        <v>4.068627450980392</v>
      </c>
      <c r="R24" s="96">
        <f>((R6*C28)-R18)/R16</f>
        <v>8.057142857142857</v>
      </c>
      <c r="S24" s="96">
        <f>((S6*C28)-S18)/S16</f>
        <v>4.75</v>
      </c>
      <c r="T24" s="96">
        <f>((T6*C28)-T18)/T16</f>
        <v>2.188679245283019</v>
      </c>
      <c r="U24" s="96">
        <f>((U6*C28)-U18)/U16</f>
        <v>3.4767441860465116</v>
      </c>
      <c r="V24" s="96">
        <f>((V6*C28)-V18)/V16</f>
        <v>25.333333333333332</v>
      </c>
      <c r="W24" s="96">
        <f>((W6*C28)-W18)/W16</f>
        <v>7.454545454545454</v>
      </c>
      <c r="X24" s="96">
        <f>((X6*C28)-X18)/X16</f>
        <v>4.447286821705426</v>
      </c>
      <c r="Y24" s="96" t="e">
        <f>((Y6*C28)-Y18)/Y16</f>
        <v>#DIV/0!</v>
      </c>
      <c r="Z24" s="96" t="e">
        <f>((Z6*C28)-Z18)/Z16</f>
        <v>#DIV/0!</v>
      </c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20"/>
      <c r="AN24" s="20"/>
      <c r="AO24" s="20"/>
      <c r="AP24" s="20"/>
      <c r="AQ24" s="18"/>
      <c r="AR24" s="18"/>
      <c r="AS24"/>
      <c r="AT24" s="185"/>
      <c r="AU24" s="185"/>
      <c r="AV24" s="12">
        <f t="shared" si="9"/>
        <v>18</v>
      </c>
      <c r="AW24" s="11" t="s">
        <v>42</v>
      </c>
      <c r="AX24" s="24">
        <v>3</v>
      </c>
      <c r="AY24" s="24">
        <v>9</v>
      </c>
      <c r="AZ24" s="24">
        <v>9</v>
      </c>
      <c r="BA24" s="24"/>
      <c r="BB24" s="24"/>
      <c r="BC24" s="17">
        <f t="shared" si="6"/>
        <v>9</v>
      </c>
      <c r="BD24" s="17">
        <f t="shared" si="7"/>
        <v>3</v>
      </c>
      <c r="BE24" s="17">
        <f t="shared" si="10"/>
        <v>174</v>
      </c>
      <c r="BF24" s="24"/>
      <c r="BG24" s="24"/>
      <c r="BH24" s="24"/>
      <c r="BI24" s="24"/>
      <c r="BJ24" s="24"/>
      <c r="BK24" s="24"/>
      <c r="BL24" s="35"/>
      <c r="BM24" s="47"/>
      <c r="BN24" s="47"/>
      <c r="BO24" s="24"/>
      <c r="BP24" s="24">
        <v>174</v>
      </c>
      <c r="BQ24" s="24">
        <v>241</v>
      </c>
      <c r="BR24" s="37">
        <f t="shared" si="8"/>
        <v>26.77777777777778</v>
      </c>
      <c r="BS24" s="35"/>
      <c r="BU24" s="12">
        <f t="shared" si="11"/>
        <v>18</v>
      </c>
      <c r="BV24" s="11" t="s">
        <v>42</v>
      </c>
      <c r="BW24" s="24">
        <v>3</v>
      </c>
      <c r="BX24" s="24">
        <v>9</v>
      </c>
      <c r="BY24" s="24">
        <v>9</v>
      </c>
      <c r="BZ24" s="24"/>
      <c r="CA24" s="24"/>
      <c r="CB24" s="17">
        <f t="shared" si="12"/>
        <v>9</v>
      </c>
      <c r="CC24" s="24"/>
      <c r="CD24" s="24"/>
      <c r="CE24" s="24"/>
      <c r="CF24" s="24"/>
      <c r="CG24" s="24"/>
      <c r="CH24" s="24"/>
      <c r="CI24" s="47"/>
      <c r="CJ24" s="47"/>
      <c r="CK24" s="47"/>
      <c r="CL24" s="24"/>
      <c r="CM24" s="24">
        <v>9</v>
      </c>
      <c r="CN24" s="28"/>
    </row>
    <row r="25" spans="1:92" ht="24.75" customHeight="1">
      <c r="A25" s="13">
        <f t="shared" si="23"/>
        <v>18</v>
      </c>
      <c r="B25" s="11" t="s">
        <v>137</v>
      </c>
      <c r="C25" s="33">
        <f>((C13+C14)/X16)*1000</f>
        <v>0</v>
      </c>
      <c r="D25" s="33">
        <f>((D13+D14)/X16)*1000</f>
        <v>0</v>
      </c>
      <c r="E25" s="33">
        <f>((E13+E14)/X16)*1000</f>
        <v>0</v>
      </c>
      <c r="F25" s="33">
        <f>((F13+F14)/X16)*1000</f>
        <v>0</v>
      </c>
      <c r="G25" s="33">
        <f>((G13+G14)/X16)*1000</f>
        <v>26.356589147286822</v>
      </c>
      <c r="H25" s="33">
        <f>((H13+H14)/X16)*1000</f>
        <v>2.3255813953488373</v>
      </c>
      <c r="I25" s="33">
        <f>((I13+I14)/X16)*1000</f>
        <v>6.2015503875969</v>
      </c>
      <c r="J25" s="33">
        <f>((J13+J14)/X16)*1000</f>
        <v>0.7751937984496124</v>
      </c>
      <c r="K25" s="33">
        <f>((K13+K14)/X16)*1000</f>
        <v>0.7751937984496124</v>
      </c>
      <c r="L25" s="33">
        <f>((L13+L14)/X16)*1000</f>
        <v>1.550387596899225</v>
      </c>
      <c r="M25" s="33">
        <f>((M13+M14)/X16)*1000</f>
        <v>0.7751937984496124</v>
      </c>
      <c r="N25" s="33">
        <f>((N13+N14)/X16)*1000</f>
        <v>3.10077519379845</v>
      </c>
      <c r="O25" s="33">
        <f>((O13+O14)/X16)*1000</f>
        <v>0</v>
      </c>
      <c r="P25" s="33">
        <f>((P13+P14)/X16)*1000</f>
        <v>0</v>
      </c>
      <c r="Q25" s="33">
        <f>((Q13+Q14)/X16)*1000</f>
        <v>0.7751937984496124</v>
      </c>
      <c r="R25" s="96">
        <f>((R13+R14)/X16)*1000</f>
        <v>0.7751937984496124</v>
      </c>
      <c r="S25" s="96">
        <f>((S13+S14)/X16)*1000</f>
        <v>0.7751937984496124</v>
      </c>
      <c r="T25" s="33">
        <f>((T13+T14)/X16)*1000</f>
        <v>0</v>
      </c>
      <c r="U25" s="33">
        <f>((U13+U14)/X16)*1000</f>
        <v>0</v>
      </c>
      <c r="V25" s="33">
        <f>((V13+V14)/X16)*1000</f>
        <v>0</v>
      </c>
      <c r="W25" s="33">
        <f>((W13+W14)/X16)*1000</f>
        <v>0</v>
      </c>
      <c r="X25" s="33">
        <f>((X13+X14)/X16)*1000</f>
        <v>44.18604651162791</v>
      </c>
      <c r="Y25" s="33" t="e">
        <f>((Y13+Y14)/Z16)*1000</f>
        <v>#DIV/0!</v>
      </c>
      <c r="Z25" s="33" t="e">
        <f>((Z13+Z14)/Z16)*1000</f>
        <v>#DIV/0!</v>
      </c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20"/>
      <c r="AN25" s="20"/>
      <c r="AO25" s="20"/>
      <c r="AP25" s="20"/>
      <c r="AQ25" s="18"/>
      <c r="AR25" s="18"/>
      <c r="AS25"/>
      <c r="AT25" s="124"/>
      <c r="AU25" s="66"/>
      <c r="AV25" s="188" t="s">
        <v>82</v>
      </c>
      <c r="AW25" s="188"/>
      <c r="AX25" s="17">
        <f aca="true" t="shared" si="25" ref="AX25:BD25">SUM(AX7:AX24)</f>
        <v>250</v>
      </c>
      <c r="AY25" s="17">
        <f t="shared" si="25"/>
        <v>1207</v>
      </c>
      <c r="AZ25" s="17">
        <f t="shared" si="25"/>
        <v>1233</v>
      </c>
      <c r="BA25" s="17">
        <f t="shared" si="25"/>
        <v>29</v>
      </c>
      <c r="BB25" s="17">
        <f t="shared" si="25"/>
        <v>28</v>
      </c>
      <c r="BC25" s="17">
        <f t="shared" si="25"/>
        <v>1290</v>
      </c>
      <c r="BD25" s="17">
        <f t="shared" si="25"/>
        <v>167</v>
      </c>
      <c r="BE25" s="17">
        <f t="shared" si="10"/>
        <v>5603</v>
      </c>
      <c r="BF25" s="17">
        <f aca="true" t="shared" si="26" ref="BF25:BQ25">SUM(BF7:BF24)</f>
        <v>231</v>
      </c>
      <c r="BG25" s="17">
        <f t="shared" si="26"/>
        <v>53</v>
      </c>
      <c r="BH25" s="17">
        <f t="shared" si="26"/>
        <v>87</v>
      </c>
      <c r="BI25" s="17">
        <f t="shared" si="26"/>
        <v>114</v>
      </c>
      <c r="BJ25" s="17">
        <f t="shared" si="26"/>
        <v>72</v>
      </c>
      <c r="BK25" s="17">
        <f t="shared" si="26"/>
        <v>257</v>
      </c>
      <c r="BL25" s="17">
        <f t="shared" si="26"/>
        <v>104</v>
      </c>
      <c r="BM25" s="17">
        <f t="shared" si="26"/>
        <v>208</v>
      </c>
      <c r="BN25" s="17">
        <f t="shared" si="26"/>
        <v>709</v>
      </c>
      <c r="BO25" s="17">
        <f t="shared" si="26"/>
        <v>605</v>
      </c>
      <c r="BP25" s="17">
        <f t="shared" si="26"/>
        <v>3163</v>
      </c>
      <c r="BQ25" s="17">
        <f t="shared" si="26"/>
        <v>5230</v>
      </c>
      <c r="BR25" s="37">
        <f t="shared" si="8"/>
        <v>4.054263565891473</v>
      </c>
      <c r="BS25" s="17">
        <f>SUM(BS7:BS24)</f>
        <v>0</v>
      </c>
      <c r="BU25" s="201" t="s">
        <v>82</v>
      </c>
      <c r="BV25" s="202"/>
      <c r="BW25" s="17">
        <f>SUM(BW7:BW24)</f>
        <v>250</v>
      </c>
      <c r="BX25" s="17">
        <f>SUM(BX7:BX24)</f>
        <v>1207</v>
      </c>
      <c r="BY25" s="17">
        <f>SUM(BY7:BY24)</f>
        <v>1233</v>
      </c>
      <c r="BZ25" s="17">
        <f>SUM(BZ7:BZ24)</f>
        <v>29</v>
      </c>
      <c r="CA25" s="17">
        <f>SUM(CA7:CA24)</f>
        <v>28</v>
      </c>
      <c r="CB25" s="17">
        <f t="shared" si="12"/>
        <v>1290</v>
      </c>
      <c r="CC25" s="17">
        <f aca="true" t="shared" si="27" ref="CC25:CN25">SUM(CC7:CC24)</f>
        <v>33</v>
      </c>
      <c r="CD25" s="17">
        <f t="shared" si="27"/>
        <v>2</v>
      </c>
      <c r="CE25" s="17">
        <f t="shared" si="27"/>
        <v>9</v>
      </c>
      <c r="CF25" s="17">
        <f t="shared" si="27"/>
        <v>4</v>
      </c>
      <c r="CG25" s="17">
        <f t="shared" si="27"/>
        <v>4</v>
      </c>
      <c r="CH25" s="17">
        <f t="shared" si="27"/>
        <v>24</v>
      </c>
      <c r="CI25" s="17">
        <f t="shared" si="27"/>
        <v>2</v>
      </c>
      <c r="CJ25" s="17">
        <f t="shared" si="27"/>
        <v>70</v>
      </c>
      <c r="CK25" s="17">
        <f t="shared" si="27"/>
        <v>184</v>
      </c>
      <c r="CL25" s="17">
        <f t="shared" si="27"/>
        <v>112</v>
      </c>
      <c r="CM25" s="17">
        <f t="shared" si="27"/>
        <v>846</v>
      </c>
      <c r="CN25" s="17">
        <f t="shared" si="27"/>
        <v>0</v>
      </c>
    </row>
    <row r="26" spans="1:92" ht="24.75" customHeight="1">
      <c r="A26" s="13">
        <f t="shared" si="23"/>
        <v>19</v>
      </c>
      <c r="B26" s="11" t="s">
        <v>136</v>
      </c>
      <c r="C26" s="33">
        <f>(C14/X16)*1000</f>
        <v>0</v>
      </c>
      <c r="D26" s="33">
        <f>(D14/X16)*1000</f>
        <v>0</v>
      </c>
      <c r="E26" s="33">
        <f>(E14/X16)*1000</f>
        <v>0</v>
      </c>
      <c r="F26" s="33">
        <f>(F14/X16)*1000</f>
        <v>0</v>
      </c>
      <c r="G26" s="33">
        <f>(G14/X16)*1000</f>
        <v>13.953488372093023</v>
      </c>
      <c r="H26" s="33">
        <f>(H14/X16)*1000</f>
        <v>2.3255813953488373</v>
      </c>
      <c r="I26" s="33" t="e">
        <f>(I14/Z16)*1000</f>
        <v>#DIV/0!</v>
      </c>
      <c r="J26" s="33">
        <f>(J14/X16)*1000</f>
        <v>0</v>
      </c>
      <c r="K26" s="33">
        <f>(K14/X16)*1000</f>
        <v>0.7751937984496124</v>
      </c>
      <c r="L26" s="33">
        <f>(L14/X16)*1000</f>
        <v>1.550387596899225</v>
      </c>
      <c r="M26" s="33">
        <f>(M14/X16)*1000</f>
        <v>0</v>
      </c>
      <c r="N26" s="33">
        <f>(N14/X16)*1000</f>
        <v>1.550387596899225</v>
      </c>
      <c r="O26" s="33">
        <f>(O14/X16)*1000</f>
        <v>0</v>
      </c>
      <c r="P26" s="33">
        <f>(P14/X16)*1000</f>
        <v>0</v>
      </c>
      <c r="Q26" s="33">
        <f>(Q14/X16)*1000</f>
        <v>0.7751937984496124</v>
      </c>
      <c r="R26" s="96">
        <f>(R14/X16)*1000</f>
        <v>0</v>
      </c>
      <c r="S26" s="96">
        <f>(S14/X16)*1000</f>
        <v>0.7751937984496124</v>
      </c>
      <c r="T26" s="33">
        <f>(T14/X16)*1000</f>
        <v>0</v>
      </c>
      <c r="U26" s="33">
        <f>(U14/X16)*1000</f>
        <v>0</v>
      </c>
      <c r="V26" s="33">
        <f>(V14/X16)*1000</f>
        <v>0</v>
      </c>
      <c r="W26" s="33">
        <f>(W14/X16)*1000</f>
        <v>0</v>
      </c>
      <c r="X26" s="33">
        <f>(X14/X16)*1000</f>
        <v>21.705426356589147</v>
      </c>
      <c r="Y26" s="33" t="e">
        <f>(Y14/Z16)*1000</f>
        <v>#DIV/0!</v>
      </c>
      <c r="Z26" s="33" t="e">
        <f>(Z14/Z16)*1000</f>
        <v>#DIV/0!</v>
      </c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  <c r="AN26" s="20"/>
      <c r="AO26" s="20"/>
      <c r="AP26" s="20"/>
      <c r="AQ26" s="18"/>
      <c r="AR26" s="18"/>
      <c r="AS26"/>
      <c r="AT26" s="185"/>
      <c r="AU26" s="185"/>
      <c r="AV26" s="12">
        <f>AV24+1</f>
        <v>19</v>
      </c>
      <c r="AW26" s="49" t="s">
        <v>96</v>
      </c>
      <c r="AX26" s="36">
        <v>1</v>
      </c>
      <c r="AY26" s="36">
        <v>65</v>
      </c>
      <c r="AZ26" s="36">
        <v>60</v>
      </c>
      <c r="BA26" s="36">
        <v>2</v>
      </c>
      <c r="BB26" s="36"/>
      <c r="BC26" s="17">
        <f>SUM(AZ26:BB26)</f>
        <v>62</v>
      </c>
      <c r="BD26" s="17">
        <f>((SUM(AX26:AY26))-(SUM(AZ26:BB26)))</f>
        <v>4</v>
      </c>
      <c r="BE26" s="17">
        <f t="shared" si="10"/>
        <v>0</v>
      </c>
      <c r="BF26" s="36"/>
      <c r="BG26" s="36"/>
      <c r="BH26" s="36"/>
      <c r="BI26" s="36"/>
      <c r="BJ26" s="36"/>
      <c r="BK26" s="36"/>
      <c r="BL26" s="48"/>
      <c r="BM26" s="48"/>
      <c r="BN26" s="48"/>
      <c r="BO26" s="36"/>
      <c r="BP26" s="36"/>
      <c r="BQ26" s="36"/>
      <c r="BR26" s="37">
        <f t="shared" si="8"/>
        <v>0</v>
      </c>
      <c r="BS26" s="35"/>
      <c r="BU26" s="12">
        <f>BU24+1</f>
        <v>19</v>
      </c>
      <c r="BV26" s="49" t="s">
        <v>96</v>
      </c>
      <c r="BW26" s="36">
        <v>1</v>
      </c>
      <c r="BX26" s="36">
        <v>65</v>
      </c>
      <c r="BY26" s="36">
        <v>60</v>
      </c>
      <c r="BZ26" s="36">
        <v>2</v>
      </c>
      <c r="CA26" s="36"/>
      <c r="CB26" s="17">
        <f t="shared" si="12"/>
        <v>0</v>
      </c>
      <c r="CC26" s="36"/>
      <c r="CD26" s="36"/>
      <c r="CE26" s="36"/>
      <c r="CF26" s="36"/>
      <c r="CG26" s="36"/>
      <c r="CH26" s="36"/>
      <c r="CI26" s="48"/>
      <c r="CJ26" s="48"/>
      <c r="CK26" s="48"/>
      <c r="CL26" s="36"/>
      <c r="CM26" s="36"/>
      <c r="CN26" s="36"/>
    </row>
    <row r="27" spans="1:91" ht="24.75" customHeight="1">
      <c r="A27" s="13">
        <f t="shared" si="23"/>
        <v>20</v>
      </c>
      <c r="B27" s="30" t="s">
        <v>80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154"/>
      <c r="S27" s="29"/>
      <c r="T27" s="29"/>
      <c r="U27" s="29"/>
      <c r="V27" s="29"/>
      <c r="W27" s="29"/>
      <c r="X27" s="29"/>
      <c r="Y27" s="29"/>
      <c r="Z27" s="29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20"/>
      <c r="AN27" s="20"/>
      <c r="AO27" s="20"/>
      <c r="AP27" s="20"/>
      <c r="AQ27" s="18"/>
      <c r="AR27" s="18"/>
      <c r="AS27"/>
      <c r="AT27" s="62"/>
      <c r="AU27" s="88"/>
      <c r="AV27" s="43" t="s">
        <v>21</v>
      </c>
      <c r="AW27" s="43"/>
      <c r="AX27" s="39">
        <f>C28</f>
        <v>30</v>
      </c>
      <c r="AY27" s="43" t="s">
        <v>20</v>
      </c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U27" s="43" t="s">
        <v>21</v>
      </c>
      <c r="BV27" s="43"/>
      <c r="BW27" s="39">
        <f>C28</f>
        <v>30</v>
      </c>
      <c r="BX27" s="43" t="s">
        <v>20</v>
      </c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M27" s="25"/>
    </row>
    <row r="28" spans="1:47" ht="24.75" customHeight="1">
      <c r="A28" s="40" t="s">
        <v>21</v>
      </c>
      <c r="B28" s="40"/>
      <c r="C28" s="41">
        <v>30</v>
      </c>
      <c r="D28" s="40" t="s">
        <v>20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45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20"/>
      <c r="AN28" s="20"/>
      <c r="AO28" s="21"/>
      <c r="AP28" s="21"/>
      <c r="AQ28" s="18"/>
      <c r="AR28" s="18"/>
      <c r="AS28"/>
      <c r="AT28" s="122"/>
      <c r="AU28" s="122"/>
    </row>
    <row r="29" spans="1:47" ht="16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  <c r="Q29"/>
      <c r="R29"/>
      <c r="S29"/>
      <c r="T29"/>
      <c r="U29" s="174" t="s">
        <v>158</v>
      </c>
      <c r="V29" s="174"/>
      <c r="W29" s="174"/>
      <c r="X29" s="174"/>
      <c r="Y29" s="174"/>
      <c r="Z29" s="174"/>
      <c r="AA29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20"/>
      <c r="AP29" s="20"/>
      <c r="AQ29" s="21"/>
      <c r="AR29" s="21"/>
      <c r="AS29" s="18"/>
      <c r="AT29" s="18"/>
      <c r="AU29"/>
    </row>
    <row r="30" spans="1:91" ht="16.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/>
      <c r="Q30"/>
      <c r="R30"/>
      <c r="S30"/>
      <c r="T30"/>
      <c r="U30" s="174" t="s">
        <v>89</v>
      </c>
      <c r="V30" s="174"/>
      <c r="W30" s="174"/>
      <c r="X30" s="174"/>
      <c r="Y30" s="174"/>
      <c r="Z30" s="174"/>
      <c r="AA30"/>
      <c r="AB30" s="18"/>
      <c r="AC30" s="18"/>
      <c r="AD30" s="18"/>
      <c r="AE30" s="18"/>
      <c r="AF30" s="18"/>
      <c r="AG30" s="18"/>
      <c r="AH30" s="18"/>
      <c r="AI30" s="18"/>
      <c r="AJ30" s="18"/>
      <c r="AK30"/>
      <c r="AL30"/>
      <c r="AM30" s="203" t="s">
        <v>90</v>
      </c>
      <c r="AN30" s="203"/>
      <c r="AO30" s="203"/>
      <c r="AP30" s="203"/>
      <c r="AQ30" s="203"/>
      <c r="AR30" s="203"/>
      <c r="AS30" s="203"/>
      <c r="AT30" s="203"/>
      <c r="AU30"/>
      <c r="AV30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44" t="s">
        <v>140</v>
      </c>
      <c r="BM30" s="44"/>
      <c r="BN30" s="44"/>
      <c r="BO30" s="44"/>
      <c r="BP30" s="44"/>
      <c r="BQ30" s="44"/>
      <c r="BR30" s="25"/>
      <c r="BS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44" t="s">
        <v>152</v>
      </c>
      <c r="CJ30" s="44"/>
      <c r="CK30" s="44"/>
      <c r="CL30" s="44"/>
      <c r="CM30" s="44"/>
    </row>
    <row r="31" spans="1:91" ht="15.75" customHeight="1">
      <c r="A31" s="40"/>
      <c r="B31" s="42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9"/>
      <c r="Q31"/>
      <c r="R31"/>
      <c r="S31"/>
      <c r="T31"/>
      <c r="U31" s="20"/>
      <c r="V31" s="20"/>
      <c r="W31" s="20"/>
      <c r="X31" s="20"/>
      <c r="Y31" s="20"/>
      <c r="Z31" s="20"/>
      <c r="AA31"/>
      <c r="AB31" s="18"/>
      <c r="AC31" s="22"/>
      <c r="AD31" s="18"/>
      <c r="AE31" s="18"/>
      <c r="AF31" s="18"/>
      <c r="AG31" s="18"/>
      <c r="AH31" s="18"/>
      <c r="AI31" s="18"/>
      <c r="AJ31" s="18"/>
      <c r="AK31" s="18"/>
      <c r="AL31" s="18"/>
      <c r="AM31" s="200" t="s">
        <v>91</v>
      </c>
      <c r="AN31" s="200"/>
      <c r="AO31" s="200"/>
      <c r="AP31" s="200"/>
      <c r="AQ31" s="200"/>
      <c r="AR31" s="200"/>
      <c r="AS31" s="200"/>
      <c r="AT31" s="200"/>
      <c r="AU31"/>
      <c r="AV31"/>
      <c r="AW31" s="69" t="s">
        <v>114</v>
      </c>
      <c r="AX31" s="69"/>
      <c r="AY31" s="69"/>
      <c r="AZ31" s="25"/>
      <c r="BA31" s="25"/>
      <c r="BB31" s="25"/>
      <c r="BC31" s="25"/>
      <c r="BD31" s="25"/>
      <c r="BE31" s="25"/>
      <c r="BN31" s="57" t="s">
        <v>95</v>
      </c>
      <c r="BO31" s="57"/>
      <c r="BP31" s="57"/>
      <c r="BQ31" s="58"/>
      <c r="BR31" s="25"/>
      <c r="BS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K31" s="25"/>
      <c r="CL31" s="57" t="s">
        <v>95</v>
      </c>
      <c r="CM31" s="57"/>
    </row>
    <row r="32" spans="1:91" ht="15">
      <c r="A32" s="18"/>
      <c r="B32" s="43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/>
      <c r="Q32"/>
      <c r="R32"/>
      <c r="S32"/>
      <c r="T32"/>
      <c r="U32" s="20"/>
      <c r="V32" s="20"/>
      <c r="W32" s="20"/>
      <c r="X32" s="20"/>
      <c r="Y32" s="20"/>
      <c r="Z32" s="20"/>
      <c r="AA32"/>
      <c r="AU32"/>
      <c r="AV32"/>
      <c r="AW32"/>
      <c r="AX32"/>
      <c r="AY32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45"/>
      <c r="BO32" s="44"/>
      <c r="BP32" s="44"/>
      <c r="BQ32" s="44"/>
      <c r="BR32" s="25"/>
      <c r="BS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L32" s="45"/>
      <c r="CM32" s="44"/>
    </row>
    <row r="33" spans="1:91" ht="15" customHeight="1">
      <c r="A33"/>
      <c r="B33" s="51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/>
      <c r="R33"/>
      <c r="S33"/>
      <c r="T33"/>
      <c r="U33" s="20"/>
      <c r="V33" s="20"/>
      <c r="W33" s="20"/>
      <c r="X33" s="20"/>
      <c r="Y33" s="20"/>
      <c r="Z33" s="20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45"/>
      <c r="BO33" s="44"/>
      <c r="BP33" s="44"/>
      <c r="BQ33" s="44"/>
      <c r="BR33" s="25"/>
      <c r="BS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45"/>
      <c r="CM33" s="44"/>
    </row>
    <row r="34" spans="1:91" ht="15" customHeight="1">
      <c r="A34" s="18"/>
      <c r="B34" s="51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/>
      <c r="R34"/>
      <c r="S34"/>
      <c r="T34"/>
      <c r="U34" s="173" t="s">
        <v>90</v>
      </c>
      <c r="V34" s="173"/>
      <c r="W34" s="173"/>
      <c r="X34" s="173"/>
      <c r="Y34" s="173"/>
      <c r="Z34" s="173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 s="25"/>
      <c r="BA34" s="25"/>
      <c r="BB34" s="25"/>
      <c r="BC34" s="25"/>
      <c r="BD34" s="25"/>
      <c r="BE34" s="25"/>
      <c r="BN34" s="56" t="s">
        <v>90</v>
      </c>
      <c r="BO34" s="56"/>
      <c r="BP34" s="56"/>
      <c r="BQ34" s="56"/>
      <c r="BR34" s="25"/>
      <c r="BS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L34" s="56" t="s">
        <v>90</v>
      </c>
      <c r="CM34" s="56"/>
    </row>
    <row r="35" spans="1:91" ht="15" customHeight="1">
      <c r="A35"/>
      <c r="B35" s="51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23"/>
      <c r="Q35"/>
      <c r="R35"/>
      <c r="S35"/>
      <c r="T35"/>
      <c r="U35" s="174" t="s">
        <v>91</v>
      </c>
      <c r="V35" s="174"/>
      <c r="W35" s="174"/>
      <c r="X35" s="174"/>
      <c r="Y35" s="174"/>
      <c r="Z35" s="174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 s="70" t="s">
        <v>115</v>
      </c>
      <c r="AX35" s="70"/>
      <c r="AY35" s="70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57" t="s">
        <v>91</v>
      </c>
      <c r="BO35" s="57"/>
      <c r="BP35" s="57"/>
      <c r="BQ35" s="57"/>
      <c r="BR35" s="25"/>
      <c r="BS35" s="25"/>
      <c r="BV35" s="40"/>
      <c r="BW35" s="42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L35" s="57" t="s">
        <v>91</v>
      </c>
      <c r="CM35" s="57"/>
    </row>
    <row r="36" spans="1:47" ht="15" customHeight="1">
      <c r="A36" s="6"/>
      <c r="B36"/>
      <c r="C36" s="51"/>
      <c r="D36" s="51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5"/>
      <c r="Q36" s="5"/>
      <c r="R36" s="5"/>
      <c r="S36" s="5"/>
      <c r="T36" s="5"/>
      <c r="U36" s="5"/>
      <c r="V36" s="5"/>
      <c r="W36" s="5"/>
      <c r="X36" s="5"/>
      <c r="Y36" s="5"/>
      <c r="Z36" s="4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</row>
    <row r="37" spans="1:47" ht="1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</row>
    <row r="38" spans="1:47" ht="15" customHeight="1">
      <c r="A38" s="26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174"/>
      <c r="U38" s="174"/>
      <c r="V38" s="174"/>
      <c r="W38" s="174"/>
      <c r="X38" s="20"/>
      <c r="Y38" s="25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</row>
    <row r="39" spans="20:24" ht="15" customHeight="1">
      <c r="T39" s="174"/>
      <c r="U39" s="174"/>
      <c r="V39" s="174"/>
      <c r="W39" s="174"/>
      <c r="X39" s="20"/>
    </row>
    <row r="40" spans="20:23" ht="15" customHeight="1">
      <c r="T40" s="20"/>
      <c r="U40" s="20"/>
      <c r="V40" s="20"/>
      <c r="W40" s="20"/>
    </row>
    <row r="41" spans="20:23" ht="15">
      <c r="T41" s="20"/>
      <c r="U41" s="20"/>
      <c r="V41" s="21"/>
      <c r="W41" s="21"/>
    </row>
    <row r="42" spans="20:23" ht="15">
      <c r="T42" s="20"/>
      <c r="U42" s="20"/>
      <c r="V42" s="21"/>
      <c r="W42" s="21"/>
    </row>
  </sheetData>
  <sheetProtection/>
  <mergeCells count="56">
    <mergeCell ref="BU2:CM2"/>
    <mergeCell ref="BU3:CM3"/>
    <mergeCell ref="T39:W39"/>
    <mergeCell ref="U34:Z34"/>
    <mergeCell ref="U35:Z35"/>
    <mergeCell ref="U29:Z29"/>
    <mergeCell ref="U30:Z30"/>
    <mergeCell ref="AT24:AU24"/>
    <mergeCell ref="AT26:AU26"/>
    <mergeCell ref="AM31:AT31"/>
    <mergeCell ref="AM30:AT30"/>
    <mergeCell ref="T38:W38"/>
    <mergeCell ref="A4:A5"/>
    <mergeCell ref="D4:D5"/>
    <mergeCell ref="E4:E5"/>
    <mergeCell ref="Q4:Q5"/>
    <mergeCell ref="G4:G5"/>
    <mergeCell ref="B4:B5"/>
    <mergeCell ref="C4:C5"/>
    <mergeCell ref="F4:F5"/>
    <mergeCell ref="J4:J5"/>
    <mergeCell ref="K4:K5"/>
    <mergeCell ref="L4:L5"/>
    <mergeCell ref="M4:M5"/>
    <mergeCell ref="Z4:Z5"/>
    <mergeCell ref="T4:T5"/>
    <mergeCell ref="V4:V5"/>
    <mergeCell ref="Y4:Y5"/>
    <mergeCell ref="N4:N5"/>
    <mergeCell ref="X4:X5"/>
    <mergeCell ref="B1:Z1"/>
    <mergeCell ref="AB1:AT1"/>
    <mergeCell ref="AV1:BR1"/>
    <mergeCell ref="AV2:BR2"/>
    <mergeCell ref="AV3:BR3"/>
    <mergeCell ref="BU1:CM1"/>
    <mergeCell ref="AB2:AT2"/>
    <mergeCell ref="A2:Z2"/>
    <mergeCell ref="AB3:AT3"/>
    <mergeCell ref="A3:Z3"/>
    <mergeCell ref="BF4:BR5"/>
    <mergeCell ref="BS4:BS6"/>
    <mergeCell ref="AV25:AW25"/>
    <mergeCell ref="BU4:BU6"/>
    <mergeCell ref="BV4:BV6"/>
    <mergeCell ref="BW4:BX5"/>
    <mergeCell ref="BY4:CB5"/>
    <mergeCell ref="CC4:CM5"/>
    <mergeCell ref="CN4:CN6"/>
    <mergeCell ref="BU25:BV25"/>
    <mergeCell ref="AV4:AV6"/>
    <mergeCell ref="AW4:AW6"/>
    <mergeCell ref="AX4:AY5"/>
    <mergeCell ref="AZ4:BC5"/>
    <mergeCell ref="BD4:BD6"/>
    <mergeCell ref="BE4:BE6"/>
  </mergeCells>
  <printOptions/>
  <pageMargins left="0.196850393700787" right="0.196850393700787" top="0.393700787401575" bottom="0.196850393700787" header="0" footer="0"/>
  <pageSetup orientation="landscape" paperSize="5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N42"/>
  <sheetViews>
    <sheetView showZeros="0" zoomScale="75" zoomScaleNormal="75" zoomScalePageLayoutView="0" workbookViewId="0" topLeftCell="D1">
      <selection activeCell="A1" sqref="A1:Z28"/>
    </sheetView>
  </sheetViews>
  <sheetFormatPr defaultColWidth="9.140625" defaultRowHeight="12.75"/>
  <cols>
    <col min="1" max="1" width="5.421875" style="1" customWidth="1"/>
    <col min="2" max="2" width="20.7109375" style="1" customWidth="1"/>
    <col min="3" max="11" width="8.7109375" style="1" customWidth="1"/>
    <col min="12" max="12" width="10.7109375" style="1" customWidth="1"/>
    <col min="13" max="14" width="11.421875" style="1" customWidth="1"/>
    <col min="15" max="15" width="10.8515625" style="1" customWidth="1"/>
    <col min="16" max="16" width="11.00390625" style="1" customWidth="1"/>
    <col min="17" max="21" width="8.7109375" style="1" customWidth="1"/>
    <col min="22" max="22" width="9.28125" style="1" customWidth="1"/>
    <col min="23" max="23" width="12.421875" style="1" customWidth="1"/>
    <col min="24" max="25" width="8.7109375" style="1" customWidth="1"/>
    <col min="26" max="26" width="9.57421875" style="1" customWidth="1"/>
    <col min="27" max="28" width="9.140625" style="1" customWidth="1"/>
    <col min="29" max="29" width="16.7109375" style="1" customWidth="1"/>
    <col min="30" max="37" width="9.140625" style="1" customWidth="1"/>
    <col min="38" max="38" width="14.421875" style="1" customWidth="1"/>
    <col min="39" max="40" width="9.140625" style="1" customWidth="1"/>
    <col min="41" max="41" width="11.57421875" style="1" customWidth="1"/>
    <col min="42" max="42" width="10.8515625" style="1" customWidth="1"/>
    <col min="43" max="48" width="9.140625" style="1" customWidth="1"/>
    <col min="49" max="49" width="23.8515625" style="1" customWidth="1"/>
    <col min="50" max="56" width="9.140625" style="1" customWidth="1"/>
    <col min="57" max="57" width="12.00390625" style="1" customWidth="1"/>
    <col min="58" max="58" width="9.140625" style="1" customWidth="1"/>
    <col min="59" max="59" width="13.8515625" style="1" customWidth="1"/>
    <col min="60" max="68" width="9.140625" style="1" customWidth="1"/>
    <col min="69" max="69" width="10.8515625" style="1" customWidth="1"/>
    <col min="70" max="73" width="9.140625" style="1" customWidth="1"/>
    <col min="74" max="74" width="25.57421875" style="1" customWidth="1"/>
    <col min="75" max="81" width="9.140625" style="1" customWidth="1"/>
    <col min="82" max="82" width="15.28125" style="1" customWidth="1"/>
    <col min="83" max="16384" width="9.140625" style="1" customWidth="1"/>
  </cols>
  <sheetData>
    <row r="1" spans="1:92" ht="18">
      <c r="A1" s="186" t="s">
        <v>92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89"/>
      <c r="AB1" s="186" t="s">
        <v>150</v>
      </c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89"/>
      <c r="AV1" s="186" t="s">
        <v>145</v>
      </c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89"/>
      <c r="BQ1" s="90"/>
      <c r="BR1" s="90"/>
      <c r="BS1" s="90"/>
      <c r="BT1" s="90"/>
      <c r="BU1" s="186" t="s">
        <v>147</v>
      </c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</row>
    <row r="2" spans="1:92" ht="18">
      <c r="A2" s="186" t="s">
        <v>144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89"/>
      <c r="AB2" s="186" t="s">
        <v>144</v>
      </c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89"/>
      <c r="AV2" s="186" t="s">
        <v>146</v>
      </c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89"/>
      <c r="BQ2" s="90"/>
      <c r="BR2" s="90"/>
      <c r="BS2" s="90"/>
      <c r="BT2" s="90"/>
      <c r="BU2" s="186" t="s">
        <v>146</v>
      </c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</row>
    <row r="3" spans="1:92" ht="13.5" customHeight="1">
      <c r="A3" s="207" t="s">
        <v>178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89"/>
      <c r="AB3" s="187" t="str">
        <f>A3</f>
        <v>BULAN / TRIWULAN / TAHUN :           Desember          2020</v>
      </c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89"/>
      <c r="AV3" s="187" t="str">
        <f>A3</f>
        <v>BULAN / TRIWULAN / TAHUN :           Desember          2020</v>
      </c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89"/>
      <c r="BQ3" s="127"/>
      <c r="BR3" s="127"/>
      <c r="BS3" s="127"/>
      <c r="BT3" s="91"/>
      <c r="BU3" s="212" t="str">
        <f>A3</f>
        <v>BULAN / TRIWULAN / TAHUN :           Desember          2020</v>
      </c>
      <c r="BV3" s="187"/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</row>
    <row r="4" spans="1:92" ht="19.5" customHeight="1">
      <c r="A4" s="193" t="s">
        <v>1</v>
      </c>
      <c r="B4" s="193" t="s">
        <v>2</v>
      </c>
      <c r="C4" s="193" t="s">
        <v>3</v>
      </c>
      <c r="D4" s="193" t="s">
        <v>65</v>
      </c>
      <c r="E4" s="193" t="s">
        <v>212</v>
      </c>
      <c r="F4" s="193" t="s">
        <v>213</v>
      </c>
      <c r="G4" s="193" t="s">
        <v>194</v>
      </c>
      <c r="H4" s="151" t="s">
        <v>193</v>
      </c>
      <c r="I4" s="140" t="s">
        <v>218</v>
      </c>
      <c r="J4" s="193" t="s">
        <v>157</v>
      </c>
      <c r="K4" s="193" t="s">
        <v>139</v>
      </c>
      <c r="L4" s="193" t="s">
        <v>195</v>
      </c>
      <c r="M4" s="193" t="s">
        <v>181</v>
      </c>
      <c r="N4" s="195" t="s">
        <v>86</v>
      </c>
      <c r="O4" s="77" t="s">
        <v>86</v>
      </c>
      <c r="P4" s="73" t="s">
        <v>100</v>
      </c>
      <c r="Q4" s="193" t="s">
        <v>101</v>
      </c>
      <c r="R4" s="77" t="s">
        <v>102</v>
      </c>
      <c r="S4" s="77" t="s">
        <v>214</v>
      </c>
      <c r="T4" s="195" t="s">
        <v>105</v>
      </c>
      <c r="U4" s="77" t="s">
        <v>106</v>
      </c>
      <c r="V4" s="195" t="s">
        <v>176</v>
      </c>
      <c r="W4" s="73" t="s">
        <v>4</v>
      </c>
      <c r="X4" s="195" t="s">
        <v>8</v>
      </c>
      <c r="Y4" s="198" t="s">
        <v>88</v>
      </c>
      <c r="Z4" s="204" t="s">
        <v>71</v>
      </c>
      <c r="AA4" s="2"/>
      <c r="AB4" s="181" t="s">
        <v>1</v>
      </c>
      <c r="AC4" s="181" t="s">
        <v>47</v>
      </c>
      <c r="AD4" s="181" t="s">
        <v>48</v>
      </c>
      <c r="AE4" s="205" t="s">
        <v>49</v>
      </c>
      <c r="AF4" s="184"/>
      <c r="AG4" s="205" t="s">
        <v>28</v>
      </c>
      <c r="AH4" s="206"/>
      <c r="AI4" s="206"/>
      <c r="AJ4" s="184"/>
      <c r="AK4" s="155" t="s">
        <v>50</v>
      </c>
      <c r="AL4" s="181" t="s">
        <v>76</v>
      </c>
      <c r="AM4" s="181" t="s">
        <v>51</v>
      </c>
      <c r="AN4" s="181" t="s">
        <v>52</v>
      </c>
      <c r="AO4" s="181" t="s">
        <v>77</v>
      </c>
      <c r="AP4" s="181" t="s">
        <v>78</v>
      </c>
      <c r="AQ4" s="181" t="s">
        <v>79</v>
      </c>
      <c r="AR4" s="181" t="s">
        <v>53</v>
      </c>
      <c r="AS4" s="181" t="s">
        <v>97</v>
      </c>
      <c r="AT4" s="181" t="s">
        <v>98</v>
      </c>
      <c r="AU4" s="2"/>
      <c r="AV4" s="189" t="s">
        <v>1</v>
      </c>
      <c r="AW4" s="189" t="s">
        <v>22</v>
      </c>
      <c r="AX4" s="175" t="s">
        <v>23</v>
      </c>
      <c r="AY4" s="176"/>
      <c r="AZ4" s="175" t="s">
        <v>28</v>
      </c>
      <c r="BA4" s="179"/>
      <c r="BB4" s="179"/>
      <c r="BC4" s="176"/>
      <c r="BD4" s="181" t="s">
        <v>24</v>
      </c>
      <c r="BE4" s="181" t="s">
        <v>72</v>
      </c>
      <c r="BF4" s="175" t="s">
        <v>25</v>
      </c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6"/>
      <c r="BS4" s="181" t="s">
        <v>71</v>
      </c>
      <c r="BT4" s="62"/>
      <c r="BU4" s="181" t="s">
        <v>1</v>
      </c>
      <c r="BV4" s="184" t="s">
        <v>22</v>
      </c>
      <c r="BW4" s="175" t="s">
        <v>23</v>
      </c>
      <c r="BX4" s="176"/>
      <c r="BY4" s="175" t="s">
        <v>148</v>
      </c>
      <c r="BZ4" s="179"/>
      <c r="CA4" s="179"/>
      <c r="CB4" s="176"/>
      <c r="CC4" s="175" t="s">
        <v>149</v>
      </c>
      <c r="CD4" s="179"/>
      <c r="CE4" s="179"/>
      <c r="CF4" s="179"/>
      <c r="CG4" s="179"/>
      <c r="CH4" s="179"/>
      <c r="CI4" s="179"/>
      <c r="CJ4" s="179"/>
      <c r="CK4" s="179"/>
      <c r="CL4" s="179"/>
      <c r="CM4" s="176"/>
      <c r="CN4" s="181" t="s">
        <v>71</v>
      </c>
    </row>
    <row r="5" spans="1:92" ht="19.5" customHeight="1">
      <c r="A5" s="194"/>
      <c r="B5" s="194"/>
      <c r="C5" s="194"/>
      <c r="D5" s="194"/>
      <c r="E5" s="194"/>
      <c r="F5" s="194"/>
      <c r="G5" s="194"/>
      <c r="H5" s="153" t="s">
        <v>220</v>
      </c>
      <c r="I5" s="141" t="s">
        <v>219</v>
      </c>
      <c r="J5" s="194"/>
      <c r="K5" s="194"/>
      <c r="L5" s="194"/>
      <c r="M5" s="194"/>
      <c r="N5" s="196"/>
      <c r="O5" s="78" t="s">
        <v>166</v>
      </c>
      <c r="P5" s="74" t="s">
        <v>94</v>
      </c>
      <c r="Q5" s="194"/>
      <c r="R5" s="74" t="s">
        <v>182</v>
      </c>
      <c r="S5" s="152" t="s">
        <v>107</v>
      </c>
      <c r="T5" s="196"/>
      <c r="U5" s="78" t="s">
        <v>175</v>
      </c>
      <c r="V5" s="196"/>
      <c r="W5" s="74" t="s">
        <v>156</v>
      </c>
      <c r="X5" s="196"/>
      <c r="Y5" s="199"/>
      <c r="Z5" s="204"/>
      <c r="AA5" s="2"/>
      <c r="AB5" s="183"/>
      <c r="AC5" s="183"/>
      <c r="AD5" s="183"/>
      <c r="AE5" s="7" t="s">
        <v>26</v>
      </c>
      <c r="AF5" s="7" t="s">
        <v>27</v>
      </c>
      <c r="AG5" s="7" t="s">
        <v>68</v>
      </c>
      <c r="AH5" s="104" t="s">
        <v>59</v>
      </c>
      <c r="AI5" s="104" t="s">
        <v>172</v>
      </c>
      <c r="AJ5" s="105" t="s">
        <v>69</v>
      </c>
      <c r="AK5" s="156"/>
      <c r="AL5" s="183"/>
      <c r="AM5" s="183"/>
      <c r="AN5" s="183"/>
      <c r="AO5" s="183"/>
      <c r="AP5" s="183"/>
      <c r="AQ5" s="183"/>
      <c r="AR5" s="183"/>
      <c r="AS5" s="183"/>
      <c r="AT5" s="183"/>
      <c r="AU5" s="2"/>
      <c r="AV5" s="189"/>
      <c r="AW5" s="189"/>
      <c r="AX5" s="177"/>
      <c r="AY5" s="178"/>
      <c r="AZ5" s="190"/>
      <c r="BA5" s="191"/>
      <c r="BB5" s="191"/>
      <c r="BC5" s="192"/>
      <c r="BD5" s="182"/>
      <c r="BE5" s="182"/>
      <c r="BF5" s="177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78"/>
      <c r="BS5" s="182"/>
      <c r="BU5" s="182"/>
      <c r="BV5" s="184"/>
      <c r="BW5" s="177"/>
      <c r="BX5" s="178"/>
      <c r="BY5" s="177"/>
      <c r="BZ5" s="180"/>
      <c r="CA5" s="180"/>
      <c r="CB5" s="178"/>
      <c r="CC5" s="177"/>
      <c r="CD5" s="180"/>
      <c r="CE5" s="180"/>
      <c r="CF5" s="180"/>
      <c r="CG5" s="180"/>
      <c r="CH5" s="180"/>
      <c r="CI5" s="180"/>
      <c r="CJ5" s="180"/>
      <c r="CK5" s="180"/>
      <c r="CL5" s="180"/>
      <c r="CM5" s="178"/>
      <c r="CN5" s="182"/>
    </row>
    <row r="6" spans="1:92" ht="16.5" customHeight="1">
      <c r="A6" s="13" t="s">
        <v>9</v>
      </c>
      <c r="B6" s="30" t="s">
        <v>13</v>
      </c>
      <c r="C6" s="55">
        <v>28</v>
      </c>
      <c r="D6" s="55">
        <v>15</v>
      </c>
      <c r="E6" s="55">
        <v>28</v>
      </c>
      <c r="F6" s="55">
        <v>24</v>
      </c>
      <c r="G6" s="55">
        <v>12</v>
      </c>
      <c r="H6" s="55">
        <v>11</v>
      </c>
      <c r="I6" s="55">
        <v>12</v>
      </c>
      <c r="J6" s="55">
        <v>5</v>
      </c>
      <c r="K6" s="55">
        <v>6</v>
      </c>
      <c r="L6" s="55">
        <v>36</v>
      </c>
      <c r="M6" s="55">
        <v>30</v>
      </c>
      <c r="N6" s="55">
        <v>24</v>
      </c>
      <c r="O6" s="55">
        <v>6</v>
      </c>
      <c r="P6" s="55">
        <v>16</v>
      </c>
      <c r="Q6" s="55">
        <v>26</v>
      </c>
      <c r="R6" s="55">
        <v>18</v>
      </c>
      <c r="S6" s="55">
        <v>21</v>
      </c>
      <c r="T6" s="55">
        <v>20</v>
      </c>
      <c r="U6" s="55">
        <v>20</v>
      </c>
      <c r="V6" s="55">
        <v>6</v>
      </c>
      <c r="W6" s="101">
        <v>14</v>
      </c>
      <c r="X6" s="95">
        <f>SUM(C6:W6)</f>
        <v>378</v>
      </c>
      <c r="Y6" s="55"/>
      <c r="Z6" s="101">
        <v>4</v>
      </c>
      <c r="AA6"/>
      <c r="AB6" s="12">
        <v>1</v>
      </c>
      <c r="AC6" s="8" t="s">
        <v>176</v>
      </c>
      <c r="AD6" s="12">
        <v>6</v>
      </c>
      <c r="AE6" s="12">
        <v>2</v>
      </c>
      <c r="AF6" s="12">
        <v>60</v>
      </c>
      <c r="AG6" s="55">
        <v>55</v>
      </c>
      <c r="AH6" s="12">
        <v>3</v>
      </c>
      <c r="AI6" s="12"/>
      <c r="AJ6" s="79">
        <f aca="true" t="shared" si="0" ref="AJ6:AJ11">SUM(AG6:AI6)</f>
        <v>58</v>
      </c>
      <c r="AK6" s="80">
        <f aca="true" t="shared" si="1" ref="AK6:AK11">((SUM(AE6:AF6))-(SUM(AG6:AI6)))</f>
        <v>4</v>
      </c>
      <c r="AL6" s="81">
        <v>121</v>
      </c>
      <c r="AM6" s="81">
        <v>185</v>
      </c>
      <c r="AN6" s="82">
        <f aca="true" t="shared" si="2" ref="AN6:AN13">AM6/AJ6</f>
        <v>3.189655172413793</v>
      </c>
      <c r="AO6" s="83">
        <f>AL6/AD22</f>
        <v>3.903225806451613</v>
      </c>
      <c r="AP6" s="83">
        <f>(AL6/(AD6*AD22))*100</f>
        <v>65.05376344086021</v>
      </c>
      <c r="AQ6" s="83">
        <f aca="true" t="shared" si="3" ref="AQ6:AQ11">AJ6/AD6</f>
        <v>9.666666666666666</v>
      </c>
      <c r="AR6" s="83">
        <f>((AD6*AD22)-AL6)/AJ6</f>
        <v>1.1206896551724137</v>
      </c>
      <c r="AS6" s="83">
        <f>((AH6+AI6)/AJ19)*1000</f>
        <v>2.390438247011952</v>
      </c>
      <c r="AT6" s="83">
        <f>(AI6/AJ19)*1000</f>
        <v>0</v>
      </c>
      <c r="AU6"/>
      <c r="AV6" s="189"/>
      <c r="AW6" s="189"/>
      <c r="AX6" s="7" t="s">
        <v>26</v>
      </c>
      <c r="AY6" s="7" t="s">
        <v>27</v>
      </c>
      <c r="AZ6" s="7" t="s">
        <v>68</v>
      </c>
      <c r="BA6" s="7" t="s">
        <v>75</v>
      </c>
      <c r="BB6" s="10" t="s">
        <v>74</v>
      </c>
      <c r="BC6" s="27" t="s">
        <v>73</v>
      </c>
      <c r="BD6" s="183"/>
      <c r="BE6" s="183"/>
      <c r="BF6" s="92" t="s">
        <v>194</v>
      </c>
      <c r="BG6" s="92" t="s">
        <v>225</v>
      </c>
      <c r="BH6" s="92" t="s">
        <v>218</v>
      </c>
      <c r="BI6" s="92" t="s">
        <v>157</v>
      </c>
      <c r="BJ6" s="92" t="s">
        <v>139</v>
      </c>
      <c r="BK6" s="92" t="s">
        <v>177</v>
      </c>
      <c r="BL6" s="93" t="s">
        <v>176</v>
      </c>
      <c r="BM6" s="100" t="s">
        <v>161</v>
      </c>
      <c r="BN6" s="93" t="s">
        <v>30</v>
      </c>
      <c r="BO6" s="92" t="s">
        <v>31</v>
      </c>
      <c r="BP6" s="92" t="s">
        <v>32</v>
      </c>
      <c r="BQ6" s="92" t="s">
        <v>33</v>
      </c>
      <c r="BR6" s="7" t="s">
        <v>34</v>
      </c>
      <c r="BS6" s="183"/>
      <c r="BU6" s="183"/>
      <c r="BV6" s="184"/>
      <c r="BW6" s="7" t="s">
        <v>26</v>
      </c>
      <c r="BX6" s="7" t="s">
        <v>27</v>
      </c>
      <c r="BY6" s="7" t="s">
        <v>68</v>
      </c>
      <c r="BZ6" s="7" t="s">
        <v>75</v>
      </c>
      <c r="CA6" s="10" t="s">
        <v>74</v>
      </c>
      <c r="CB6" s="27" t="s">
        <v>73</v>
      </c>
      <c r="CC6" s="92" t="s">
        <v>194</v>
      </c>
      <c r="CD6" s="92" t="s">
        <v>225</v>
      </c>
      <c r="CE6" s="92" t="s">
        <v>218</v>
      </c>
      <c r="CF6" s="92" t="s">
        <v>157</v>
      </c>
      <c r="CG6" s="92" t="s">
        <v>139</v>
      </c>
      <c r="CH6" s="92" t="s">
        <v>177</v>
      </c>
      <c r="CI6" s="93" t="s">
        <v>176</v>
      </c>
      <c r="CJ6" s="100" t="s">
        <v>161</v>
      </c>
      <c r="CK6" s="93" t="s">
        <v>30</v>
      </c>
      <c r="CL6" s="92" t="s">
        <v>31</v>
      </c>
      <c r="CM6" s="92" t="s">
        <v>32</v>
      </c>
      <c r="CN6" s="183"/>
    </row>
    <row r="7" spans="1:92" ht="24.75" customHeight="1">
      <c r="A7" s="13" t="s">
        <v>10</v>
      </c>
      <c r="B7" s="30" t="s">
        <v>60</v>
      </c>
      <c r="C7" s="13"/>
      <c r="D7" s="13"/>
      <c r="E7" s="13"/>
      <c r="F7" s="13"/>
      <c r="G7" s="13"/>
      <c r="H7" s="13"/>
      <c r="I7" s="103"/>
      <c r="J7" s="103"/>
      <c r="K7" s="13"/>
      <c r="L7" s="13"/>
      <c r="M7" s="13"/>
      <c r="N7" s="13"/>
      <c r="O7" s="13"/>
      <c r="P7" s="13"/>
      <c r="Q7" s="13"/>
      <c r="R7" s="55"/>
      <c r="S7" s="55"/>
      <c r="T7" s="13"/>
      <c r="U7" s="13"/>
      <c r="V7" s="103"/>
      <c r="W7" s="103"/>
      <c r="X7" s="95">
        <f aca="true" t="shared" si="4" ref="X7:X19">SUM(C7:W7)</f>
        <v>0</v>
      </c>
      <c r="Y7" s="13"/>
      <c r="Z7" s="32"/>
      <c r="AA7"/>
      <c r="AB7" s="12">
        <f aca="true" t="shared" si="5" ref="AB7:AB18">AB6+1</f>
        <v>2</v>
      </c>
      <c r="AC7" s="98" t="s">
        <v>161</v>
      </c>
      <c r="AD7" s="12">
        <v>27</v>
      </c>
      <c r="AE7" s="12">
        <v>10</v>
      </c>
      <c r="AF7" s="12">
        <v>56</v>
      </c>
      <c r="AG7" s="55">
        <v>62</v>
      </c>
      <c r="AH7" s="12"/>
      <c r="AI7" s="12"/>
      <c r="AJ7" s="79">
        <f t="shared" si="0"/>
        <v>62</v>
      </c>
      <c r="AK7" s="80">
        <f t="shared" si="1"/>
        <v>4</v>
      </c>
      <c r="AL7" s="84">
        <v>273</v>
      </c>
      <c r="AM7" s="85">
        <v>366</v>
      </c>
      <c r="AN7" s="82">
        <f t="shared" si="2"/>
        <v>5.903225806451613</v>
      </c>
      <c r="AO7" s="83">
        <f>AL7/AD22</f>
        <v>8.806451612903226</v>
      </c>
      <c r="AP7" s="83">
        <f>(AL7/(AD7*AD22))*100</f>
        <v>32.61648745519714</v>
      </c>
      <c r="AQ7" s="83">
        <f t="shared" si="3"/>
        <v>2.2962962962962963</v>
      </c>
      <c r="AR7" s="83">
        <f>((AD7*AD22)-AL7)/AJ7</f>
        <v>9.096774193548388</v>
      </c>
      <c r="AS7" s="83">
        <f>((AH7+AI7)/AJ19)*1000</f>
        <v>0</v>
      </c>
      <c r="AT7" s="83">
        <f>(AI7/AJ19)*1000</f>
        <v>0</v>
      </c>
      <c r="AU7"/>
      <c r="AV7" s="12">
        <v>1</v>
      </c>
      <c r="AW7" s="11" t="s">
        <v>61</v>
      </c>
      <c r="AX7" s="16">
        <v>24</v>
      </c>
      <c r="AY7" s="16">
        <v>405</v>
      </c>
      <c r="AZ7" s="16">
        <v>390</v>
      </c>
      <c r="BA7" s="16">
        <v>7</v>
      </c>
      <c r="BB7" s="16">
        <v>5</v>
      </c>
      <c r="BC7" s="17">
        <f aca="true" t="shared" si="6" ref="BC7:BC24">SUM(AZ7:BB7)</f>
        <v>402</v>
      </c>
      <c r="BD7" s="17">
        <f aca="true" t="shared" si="7" ref="BD7:BD24">((SUM(AX7:AY7))-(SUM(AZ7:BB7)))</f>
        <v>27</v>
      </c>
      <c r="BE7" s="17">
        <f>BF7+BG7+BH7+BI7+BJ7+BK7+BL7+BM7+BN7+BO7+BP7</f>
        <v>1795</v>
      </c>
      <c r="BF7" s="16">
        <v>50</v>
      </c>
      <c r="BG7" s="16"/>
      <c r="BH7" s="16">
        <v>98</v>
      </c>
      <c r="BI7" s="16"/>
      <c r="BJ7" s="16"/>
      <c r="BK7" s="16">
        <v>78</v>
      </c>
      <c r="BL7" s="35"/>
      <c r="BM7" s="46">
        <v>158</v>
      </c>
      <c r="BN7" s="46">
        <v>346</v>
      </c>
      <c r="BO7" s="16">
        <v>418</v>
      </c>
      <c r="BP7" s="16">
        <v>647</v>
      </c>
      <c r="BQ7" s="24">
        <v>1582</v>
      </c>
      <c r="BR7" s="37">
        <f>BQ7/BC7</f>
        <v>3.9353233830845773</v>
      </c>
      <c r="BS7" s="28"/>
      <c r="BU7" s="81">
        <v>1</v>
      </c>
      <c r="BV7" s="11" t="s">
        <v>61</v>
      </c>
      <c r="BW7" s="16">
        <v>24</v>
      </c>
      <c r="BX7" s="16">
        <v>405</v>
      </c>
      <c r="BY7" s="16">
        <v>390</v>
      </c>
      <c r="BZ7" s="16">
        <v>7</v>
      </c>
      <c r="CA7" s="16">
        <v>5</v>
      </c>
      <c r="CB7" s="17">
        <f aca="true" t="shared" si="8" ref="CB7:CB24">CC7+CD7+CE7+CF7+CG7+CH7+CI7+CJ7+CK7+CL7+CM7</f>
        <v>402</v>
      </c>
      <c r="CC7" s="16">
        <v>54</v>
      </c>
      <c r="CD7" s="16">
        <v>32</v>
      </c>
      <c r="CE7" s="16">
        <v>37</v>
      </c>
      <c r="CF7" s="16"/>
      <c r="CG7" s="16"/>
      <c r="CH7" s="16">
        <v>18</v>
      </c>
      <c r="CI7" s="35"/>
      <c r="CJ7" s="46">
        <v>26</v>
      </c>
      <c r="CK7" s="46">
        <v>58</v>
      </c>
      <c r="CL7" s="16">
        <v>98</v>
      </c>
      <c r="CM7" s="16">
        <v>79</v>
      </c>
      <c r="CN7" s="28"/>
    </row>
    <row r="8" spans="1:92" ht="24.75" customHeight="1">
      <c r="A8" s="13">
        <v>1</v>
      </c>
      <c r="B8" s="30" t="s">
        <v>14</v>
      </c>
      <c r="C8" s="13">
        <v>7</v>
      </c>
      <c r="D8" s="13">
        <v>10</v>
      </c>
      <c r="E8" s="13">
        <v>13</v>
      </c>
      <c r="F8" s="13">
        <v>9</v>
      </c>
      <c r="G8" s="13">
        <v>7</v>
      </c>
      <c r="H8" s="13">
        <v>5</v>
      </c>
      <c r="I8" s="13"/>
      <c r="J8" s="13">
        <v>4</v>
      </c>
      <c r="K8" s="13">
        <v>4</v>
      </c>
      <c r="L8" s="13">
        <v>21</v>
      </c>
      <c r="M8" s="13">
        <v>25</v>
      </c>
      <c r="N8" s="13">
        <v>15</v>
      </c>
      <c r="O8" s="13">
        <v>2</v>
      </c>
      <c r="P8" s="13">
        <v>4</v>
      </c>
      <c r="Q8" s="13">
        <v>14</v>
      </c>
      <c r="R8" s="55">
        <v>4</v>
      </c>
      <c r="S8" s="55">
        <v>9</v>
      </c>
      <c r="T8" s="13">
        <v>3</v>
      </c>
      <c r="U8" s="13">
        <v>6</v>
      </c>
      <c r="V8" s="13">
        <v>2</v>
      </c>
      <c r="W8" s="32">
        <v>3</v>
      </c>
      <c r="X8" s="95">
        <f t="shared" si="4"/>
        <v>167</v>
      </c>
      <c r="Y8" s="32">
        <v>4</v>
      </c>
      <c r="Z8" s="32"/>
      <c r="AA8"/>
      <c r="AB8" s="12">
        <f t="shared" si="5"/>
        <v>3</v>
      </c>
      <c r="AC8" s="8" t="s">
        <v>55</v>
      </c>
      <c r="AD8" s="12">
        <v>39</v>
      </c>
      <c r="AE8" s="12">
        <v>14</v>
      </c>
      <c r="AF8" s="12">
        <v>165</v>
      </c>
      <c r="AG8" s="55">
        <v>153</v>
      </c>
      <c r="AH8" s="12"/>
      <c r="AI8" s="12">
        <v>4</v>
      </c>
      <c r="AJ8" s="79">
        <f t="shared" si="0"/>
        <v>157</v>
      </c>
      <c r="AK8" s="80">
        <f t="shared" si="1"/>
        <v>22</v>
      </c>
      <c r="AL8" s="85">
        <v>687</v>
      </c>
      <c r="AM8" s="85">
        <v>716</v>
      </c>
      <c r="AN8" s="82">
        <f t="shared" si="2"/>
        <v>4.560509554140127</v>
      </c>
      <c r="AO8" s="83">
        <f>AL8/AD22</f>
        <v>22.161290322580644</v>
      </c>
      <c r="AP8" s="83">
        <f>(AL8/(AD8*AD22))*100</f>
        <v>56.82382133995038</v>
      </c>
      <c r="AQ8" s="83">
        <f t="shared" si="3"/>
        <v>4.0256410256410255</v>
      </c>
      <c r="AR8" s="83">
        <f>((AD8*AD22)-AL8)/AJ8</f>
        <v>3.3248407643312103</v>
      </c>
      <c r="AS8" s="83">
        <f>((AH8+AI8)/AJ19)*1000</f>
        <v>3.1872509960159365</v>
      </c>
      <c r="AT8" s="83">
        <f>(AI8/AJ19)*1000</f>
        <v>3.1872509960159365</v>
      </c>
      <c r="AU8"/>
      <c r="AV8" s="12">
        <f aca="true" t="shared" si="9" ref="AV8:AV24">AV7+1</f>
        <v>2</v>
      </c>
      <c r="AW8" s="11" t="s">
        <v>35</v>
      </c>
      <c r="AX8" s="16">
        <v>16</v>
      </c>
      <c r="AY8" s="16">
        <v>89</v>
      </c>
      <c r="AZ8" s="16">
        <v>84</v>
      </c>
      <c r="BA8" s="16">
        <v>1</v>
      </c>
      <c r="BB8" s="16">
        <v>3</v>
      </c>
      <c r="BC8" s="17">
        <f t="shared" si="6"/>
        <v>88</v>
      </c>
      <c r="BD8" s="17">
        <f t="shared" si="7"/>
        <v>17</v>
      </c>
      <c r="BE8" s="17">
        <f aca="true" t="shared" si="10" ref="BE8:BE26">BF8+BG8+BH8+BI8+BJ8+BK8+BL8+BM8+BN8+BO8+BP8</f>
        <v>402</v>
      </c>
      <c r="BF8" s="16">
        <v>43</v>
      </c>
      <c r="BG8" s="16"/>
      <c r="BH8" s="16">
        <v>2</v>
      </c>
      <c r="BI8" s="16"/>
      <c r="BJ8" s="16"/>
      <c r="BK8" s="16"/>
      <c r="BL8" s="35"/>
      <c r="BM8" s="46">
        <v>2</v>
      </c>
      <c r="BN8" s="46">
        <v>74</v>
      </c>
      <c r="BO8" s="16">
        <v>51</v>
      </c>
      <c r="BP8" s="16">
        <v>230</v>
      </c>
      <c r="BQ8" s="28">
        <v>274</v>
      </c>
      <c r="BR8" s="37">
        <f aca="true" t="shared" si="11" ref="BR8:BR26">BQ8/BC8</f>
        <v>3.1136363636363638</v>
      </c>
      <c r="BS8" s="28"/>
      <c r="BU8" s="12">
        <f aca="true" t="shared" si="12" ref="BU8:BU24">BU7+1</f>
        <v>2</v>
      </c>
      <c r="BV8" s="11" t="s">
        <v>35</v>
      </c>
      <c r="BW8" s="16">
        <v>16</v>
      </c>
      <c r="BX8" s="16">
        <v>89</v>
      </c>
      <c r="BY8" s="16">
        <v>84</v>
      </c>
      <c r="BZ8" s="16">
        <v>1</v>
      </c>
      <c r="CA8" s="16">
        <v>3</v>
      </c>
      <c r="CB8" s="17">
        <f t="shared" si="8"/>
        <v>88</v>
      </c>
      <c r="CC8" s="16">
        <v>2</v>
      </c>
      <c r="CD8" s="16"/>
      <c r="CE8" s="16"/>
      <c r="CF8" s="16"/>
      <c r="CG8" s="16"/>
      <c r="CH8" s="16"/>
      <c r="CI8" s="35"/>
      <c r="CJ8" s="46">
        <v>2</v>
      </c>
      <c r="CK8" s="46">
        <v>20</v>
      </c>
      <c r="CL8" s="16">
        <v>18</v>
      </c>
      <c r="CM8" s="16">
        <v>46</v>
      </c>
      <c r="CN8" s="28"/>
    </row>
    <row r="9" spans="1:92" ht="24.75" customHeight="1">
      <c r="A9" s="13">
        <f aca="true" t="shared" si="13" ref="A9:A15">A8+1</f>
        <v>2</v>
      </c>
      <c r="B9" s="30" t="s">
        <v>15</v>
      </c>
      <c r="C9" s="13">
        <v>95</v>
      </c>
      <c r="D9" s="13">
        <v>67</v>
      </c>
      <c r="E9" s="13">
        <v>120</v>
      </c>
      <c r="F9" s="13">
        <v>74</v>
      </c>
      <c r="G9" s="13">
        <v>35</v>
      </c>
      <c r="H9" s="13">
        <v>25</v>
      </c>
      <c r="I9" s="13">
        <v>31</v>
      </c>
      <c r="J9" s="13">
        <v>19</v>
      </c>
      <c r="K9" s="13">
        <v>6</v>
      </c>
      <c r="L9" s="13">
        <v>193</v>
      </c>
      <c r="M9" s="13">
        <v>150</v>
      </c>
      <c r="N9" s="13">
        <v>70</v>
      </c>
      <c r="O9" s="13">
        <v>4</v>
      </c>
      <c r="P9" s="13">
        <v>22</v>
      </c>
      <c r="Q9" s="13">
        <v>88</v>
      </c>
      <c r="R9" s="55">
        <v>15</v>
      </c>
      <c r="S9" s="55">
        <v>50</v>
      </c>
      <c r="T9" s="13">
        <v>66</v>
      </c>
      <c r="U9" s="13">
        <v>75</v>
      </c>
      <c r="V9" s="13">
        <v>37</v>
      </c>
      <c r="W9" s="32">
        <v>6</v>
      </c>
      <c r="X9" s="95">
        <f t="shared" si="4"/>
        <v>1248</v>
      </c>
      <c r="Y9" s="32">
        <v>57</v>
      </c>
      <c r="Z9" s="32"/>
      <c r="AA9"/>
      <c r="AB9" s="12">
        <f t="shared" si="5"/>
        <v>4</v>
      </c>
      <c r="AC9" s="8" t="s">
        <v>56</v>
      </c>
      <c r="AD9" s="12">
        <v>50</v>
      </c>
      <c r="AE9" s="12">
        <v>19</v>
      </c>
      <c r="AF9" s="12">
        <v>209</v>
      </c>
      <c r="AG9" s="55">
        <v>196</v>
      </c>
      <c r="AH9" s="12">
        <v>2</v>
      </c>
      <c r="AI9" s="12"/>
      <c r="AJ9" s="79">
        <f t="shared" si="0"/>
        <v>198</v>
      </c>
      <c r="AK9" s="80">
        <f t="shared" si="1"/>
        <v>30</v>
      </c>
      <c r="AL9" s="85">
        <v>822</v>
      </c>
      <c r="AM9" s="85">
        <v>801</v>
      </c>
      <c r="AN9" s="82">
        <f t="shared" si="2"/>
        <v>4.045454545454546</v>
      </c>
      <c r="AO9" s="83">
        <f>AL9/AD22</f>
        <v>26.516129032258064</v>
      </c>
      <c r="AP9" s="83">
        <f>(AL9/(AD9*AD22))*100</f>
        <v>53.03225806451613</v>
      </c>
      <c r="AQ9" s="83">
        <f t="shared" si="3"/>
        <v>3.96</v>
      </c>
      <c r="AR9" s="83">
        <f>((AD9*AD22)-AL9)/AJ9</f>
        <v>3.676767676767677</v>
      </c>
      <c r="AS9" s="83">
        <f>((AH9+AI9)/AJ19)*1000</f>
        <v>1.5936254980079683</v>
      </c>
      <c r="AT9" s="83">
        <f>(AI9/AJ19)*1000</f>
        <v>0</v>
      </c>
      <c r="AU9"/>
      <c r="AV9" s="12">
        <f t="shared" si="9"/>
        <v>3</v>
      </c>
      <c r="AW9" s="49" t="s">
        <v>173</v>
      </c>
      <c r="AX9" s="16">
        <v>11</v>
      </c>
      <c r="AY9" s="28">
        <v>27</v>
      </c>
      <c r="AZ9" s="28">
        <v>28</v>
      </c>
      <c r="BA9" s="28">
        <v>3</v>
      </c>
      <c r="BB9" s="28"/>
      <c r="BC9" s="17">
        <f t="shared" si="6"/>
        <v>31</v>
      </c>
      <c r="BD9" s="17">
        <f t="shared" si="7"/>
        <v>7</v>
      </c>
      <c r="BE9" s="17">
        <f t="shared" si="10"/>
        <v>128</v>
      </c>
      <c r="BF9" s="28">
        <v>18</v>
      </c>
      <c r="BG9" s="28"/>
      <c r="BH9" s="28"/>
      <c r="BI9" s="28"/>
      <c r="BJ9" s="28"/>
      <c r="BK9" s="28"/>
      <c r="BL9" s="35"/>
      <c r="BM9" s="28">
        <v>2</v>
      </c>
      <c r="BN9" s="28">
        <v>8</v>
      </c>
      <c r="BO9" s="28">
        <v>38</v>
      </c>
      <c r="BP9" s="28">
        <v>62</v>
      </c>
      <c r="BQ9" s="24">
        <v>124</v>
      </c>
      <c r="BR9" s="37">
        <f t="shared" si="11"/>
        <v>4</v>
      </c>
      <c r="BS9" s="28"/>
      <c r="BU9" s="12">
        <f t="shared" si="12"/>
        <v>3</v>
      </c>
      <c r="BV9" s="49" t="s">
        <v>173</v>
      </c>
      <c r="BW9" s="16">
        <v>11</v>
      </c>
      <c r="BX9" s="28">
        <v>27</v>
      </c>
      <c r="BY9" s="28">
        <v>28</v>
      </c>
      <c r="BZ9" s="28">
        <v>3</v>
      </c>
      <c r="CA9" s="28"/>
      <c r="CB9" s="17">
        <f t="shared" si="8"/>
        <v>31</v>
      </c>
      <c r="CC9" s="28">
        <v>2</v>
      </c>
      <c r="CD9" s="28"/>
      <c r="CE9" s="28"/>
      <c r="CF9" s="28"/>
      <c r="CG9" s="28"/>
      <c r="CH9" s="28"/>
      <c r="CI9" s="35"/>
      <c r="CJ9" s="28">
        <v>1</v>
      </c>
      <c r="CK9" s="28">
        <v>1</v>
      </c>
      <c r="CL9" s="28">
        <v>7</v>
      </c>
      <c r="CM9" s="28">
        <v>20</v>
      </c>
      <c r="CN9" s="28"/>
    </row>
    <row r="10" spans="1:92" ht="24.75" customHeight="1">
      <c r="A10" s="13">
        <f t="shared" si="13"/>
        <v>3</v>
      </c>
      <c r="B10" s="30" t="s">
        <v>16</v>
      </c>
      <c r="C10" s="13">
        <v>6</v>
      </c>
      <c r="D10" s="13">
        <v>29</v>
      </c>
      <c r="E10" s="13">
        <v>22</v>
      </c>
      <c r="F10" s="13">
        <v>5</v>
      </c>
      <c r="G10" s="13">
        <v>31</v>
      </c>
      <c r="H10" s="13">
        <v>13</v>
      </c>
      <c r="I10" s="13">
        <v>12</v>
      </c>
      <c r="J10" s="13">
        <v>12</v>
      </c>
      <c r="K10" s="13">
        <v>10</v>
      </c>
      <c r="L10" s="13">
        <v>23</v>
      </c>
      <c r="M10" s="13">
        <v>57</v>
      </c>
      <c r="N10" s="13">
        <v>16</v>
      </c>
      <c r="O10" s="13"/>
      <c r="P10" s="13">
        <v>1</v>
      </c>
      <c r="Q10" s="13">
        <v>28</v>
      </c>
      <c r="R10" s="55">
        <v>3</v>
      </c>
      <c r="S10" s="55">
        <v>8</v>
      </c>
      <c r="T10" s="13">
        <v>16</v>
      </c>
      <c r="U10" s="13">
        <v>10</v>
      </c>
      <c r="V10" s="13">
        <v>23</v>
      </c>
      <c r="W10" s="32">
        <v>21</v>
      </c>
      <c r="X10" s="95">
        <f t="shared" si="4"/>
        <v>346</v>
      </c>
      <c r="Y10" s="32">
        <v>13</v>
      </c>
      <c r="Z10" s="32"/>
      <c r="AA10"/>
      <c r="AB10" s="12">
        <f t="shared" si="5"/>
        <v>5</v>
      </c>
      <c r="AC10" s="8" t="s">
        <v>57</v>
      </c>
      <c r="AD10" s="12">
        <v>178</v>
      </c>
      <c r="AE10" s="12">
        <v>96</v>
      </c>
      <c r="AF10" s="12">
        <v>519</v>
      </c>
      <c r="AG10" s="55">
        <v>543</v>
      </c>
      <c r="AH10" s="12">
        <v>1</v>
      </c>
      <c r="AI10" s="12">
        <v>3</v>
      </c>
      <c r="AJ10" s="79">
        <f t="shared" si="0"/>
        <v>547</v>
      </c>
      <c r="AK10" s="80">
        <f t="shared" si="1"/>
        <v>68</v>
      </c>
      <c r="AL10" s="85">
        <v>2804</v>
      </c>
      <c r="AM10" s="85">
        <v>2626</v>
      </c>
      <c r="AN10" s="82">
        <f t="shared" si="2"/>
        <v>4.80073126142596</v>
      </c>
      <c r="AO10" s="83">
        <f>AL10/AD22</f>
        <v>90.45161290322581</v>
      </c>
      <c r="AP10" s="83">
        <f>(AL10/(AD10*AD22))*100</f>
        <v>50.8155128669808</v>
      </c>
      <c r="AQ10" s="83">
        <f t="shared" si="3"/>
        <v>3.0730337078651684</v>
      </c>
      <c r="AR10" s="83">
        <f>((AD10*AD22)-AL10)/AJ10</f>
        <v>4.961608775137112</v>
      </c>
      <c r="AS10" s="83">
        <f>((AH10+AI10)/AJ19)*1000</f>
        <v>3.1872509960159365</v>
      </c>
      <c r="AT10" s="83">
        <f>(AI10/AJ19)*1000</f>
        <v>2.390438247011952</v>
      </c>
      <c r="AU10"/>
      <c r="AV10" s="12">
        <f t="shared" si="9"/>
        <v>4</v>
      </c>
      <c r="AW10" s="11" t="s">
        <v>36</v>
      </c>
      <c r="AX10" s="16">
        <v>19</v>
      </c>
      <c r="AY10" s="16">
        <v>154</v>
      </c>
      <c r="AZ10" s="16">
        <v>149</v>
      </c>
      <c r="BA10" s="16">
        <v>2</v>
      </c>
      <c r="BB10" s="16">
        <v>3</v>
      </c>
      <c r="BC10" s="17">
        <f t="shared" si="6"/>
        <v>154</v>
      </c>
      <c r="BD10" s="17">
        <f t="shared" si="7"/>
        <v>19</v>
      </c>
      <c r="BE10" s="17">
        <f t="shared" si="10"/>
        <v>733</v>
      </c>
      <c r="BF10" s="16"/>
      <c r="BG10" s="16"/>
      <c r="BH10" s="16"/>
      <c r="BI10" s="16">
        <v>101</v>
      </c>
      <c r="BJ10" s="16">
        <v>74</v>
      </c>
      <c r="BK10" s="16">
        <v>15</v>
      </c>
      <c r="BL10" s="35"/>
      <c r="BM10" s="46">
        <v>7</v>
      </c>
      <c r="BN10" s="46">
        <v>4</v>
      </c>
      <c r="BO10" s="16">
        <v>7</v>
      </c>
      <c r="BP10" s="16">
        <v>525</v>
      </c>
      <c r="BQ10" s="24">
        <v>670</v>
      </c>
      <c r="BR10" s="37">
        <f t="shared" si="11"/>
        <v>4.35064935064935</v>
      </c>
      <c r="BS10" s="28"/>
      <c r="BU10" s="12">
        <f t="shared" si="12"/>
        <v>4</v>
      </c>
      <c r="BV10" s="11" t="s">
        <v>36</v>
      </c>
      <c r="BW10" s="16">
        <v>19</v>
      </c>
      <c r="BX10" s="16">
        <v>154</v>
      </c>
      <c r="BY10" s="16">
        <v>149</v>
      </c>
      <c r="BZ10" s="16">
        <v>2</v>
      </c>
      <c r="CA10" s="16">
        <v>3</v>
      </c>
      <c r="CB10" s="17">
        <f t="shared" si="8"/>
        <v>154</v>
      </c>
      <c r="CC10" s="16"/>
      <c r="CD10" s="16"/>
      <c r="CE10" s="16"/>
      <c r="CF10" s="16">
        <v>33</v>
      </c>
      <c r="CG10" s="16">
        <v>17</v>
      </c>
      <c r="CH10" s="16">
        <v>2</v>
      </c>
      <c r="CI10" s="35"/>
      <c r="CJ10" s="46">
        <v>1</v>
      </c>
      <c r="CK10" s="46">
        <v>2</v>
      </c>
      <c r="CL10" s="16">
        <v>1</v>
      </c>
      <c r="CM10" s="16">
        <v>98</v>
      </c>
      <c r="CN10" s="28"/>
    </row>
    <row r="11" spans="1:92" ht="24.75" customHeight="1">
      <c r="A11" s="13">
        <f t="shared" si="13"/>
        <v>4</v>
      </c>
      <c r="B11" s="30" t="s">
        <v>108</v>
      </c>
      <c r="C11" s="15">
        <f aca="true" t="shared" si="14" ref="C11:S11">SUM(C8:C10)</f>
        <v>108</v>
      </c>
      <c r="D11" s="15">
        <f t="shared" si="14"/>
        <v>106</v>
      </c>
      <c r="E11" s="15">
        <f t="shared" si="14"/>
        <v>155</v>
      </c>
      <c r="F11" s="15">
        <f t="shared" si="14"/>
        <v>88</v>
      </c>
      <c r="G11" s="15">
        <f t="shared" si="14"/>
        <v>73</v>
      </c>
      <c r="H11" s="15">
        <f t="shared" si="14"/>
        <v>43</v>
      </c>
      <c r="I11" s="15">
        <f t="shared" si="14"/>
        <v>43</v>
      </c>
      <c r="J11" s="15">
        <f t="shared" si="14"/>
        <v>35</v>
      </c>
      <c r="K11" s="15">
        <f t="shared" si="14"/>
        <v>20</v>
      </c>
      <c r="L11" s="15">
        <f t="shared" si="14"/>
        <v>237</v>
      </c>
      <c r="M11" s="15">
        <f t="shared" si="14"/>
        <v>232</v>
      </c>
      <c r="N11" s="15">
        <f t="shared" si="14"/>
        <v>101</v>
      </c>
      <c r="O11" s="15">
        <f t="shared" si="14"/>
        <v>6</v>
      </c>
      <c r="P11" s="15">
        <f t="shared" si="14"/>
        <v>27</v>
      </c>
      <c r="Q11" s="15">
        <f t="shared" si="14"/>
        <v>130</v>
      </c>
      <c r="R11" s="95">
        <f t="shared" si="14"/>
        <v>22</v>
      </c>
      <c r="S11" s="95">
        <f t="shared" si="14"/>
        <v>67</v>
      </c>
      <c r="T11" s="15">
        <f>SUM(T8:T10)</f>
        <v>85</v>
      </c>
      <c r="U11" s="15">
        <f>SUM(U8:U10)</f>
        <v>91</v>
      </c>
      <c r="V11" s="15">
        <f>SUM(V8:V10)</f>
        <v>62</v>
      </c>
      <c r="W11" s="15">
        <f>SUM(W8:W10)</f>
        <v>30</v>
      </c>
      <c r="X11" s="95">
        <f t="shared" si="4"/>
        <v>1761</v>
      </c>
      <c r="Y11" s="15">
        <f>SUM(Y8:Y10)</f>
        <v>74</v>
      </c>
      <c r="Z11" s="15">
        <f>SUM(Z8:Z10)</f>
        <v>0</v>
      </c>
      <c r="AA11"/>
      <c r="AB11" s="12">
        <f t="shared" si="5"/>
        <v>6</v>
      </c>
      <c r="AC11" s="8" t="s">
        <v>194</v>
      </c>
      <c r="AD11" s="12">
        <v>11</v>
      </c>
      <c r="AE11" s="12">
        <v>7</v>
      </c>
      <c r="AF11" s="12">
        <v>66</v>
      </c>
      <c r="AG11" s="55">
        <v>48</v>
      </c>
      <c r="AH11" s="12">
        <v>7</v>
      </c>
      <c r="AI11" s="12">
        <v>8</v>
      </c>
      <c r="AJ11" s="79">
        <f t="shared" si="0"/>
        <v>63</v>
      </c>
      <c r="AK11" s="80">
        <f t="shared" si="1"/>
        <v>10</v>
      </c>
      <c r="AL11" s="85">
        <v>206</v>
      </c>
      <c r="AM11" s="85">
        <v>60</v>
      </c>
      <c r="AN11" s="82">
        <f t="shared" si="2"/>
        <v>0.9523809523809523</v>
      </c>
      <c r="AO11" s="83">
        <f>AL11/AD22</f>
        <v>6.645161290322581</v>
      </c>
      <c r="AP11" s="83">
        <f>(AL11/(AD11*AD22))*100</f>
        <v>60.410557184750736</v>
      </c>
      <c r="AQ11" s="83">
        <f t="shared" si="3"/>
        <v>5.7272727272727275</v>
      </c>
      <c r="AR11" s="83">
        <f>((AD11*AD22)-AL11)/AJ11</f>
        <v>2.142857142857143</v>
      </c>
      <c r="AS11" s="83">
        <f>((AH11+AI11)/AJ19)*1000</f>
        <v>11.952191235059761</v>
      </c>
      <c r="AT11" s="83">
        <f>(AI11/AJ19)*1000</f>
        <v>6.374501992031873</v>
      </c>
      <c r="AU11"/>
      <c r="AV11" s="12">
        <f t="shared" si="9"/>
        <v>5</v>
      </c>
      <c r="AW11" s="11" t="s">
        <v>37</v>
      </c>
      <c r="AX11" s="16">
        <v>18</v>
      </c>
      <c r="AY11" s="16">
        <v>94</v>
      </c>
      <c r="AZ11" s="16">
        <v>97</v>
      </c>
      <c r="BA11" s="16"/>
      <c r="BB11" s="16"/>
      <c r="BC11" s="17">
        <f t="shared" si="6"/>
        <v>97</v>
      </c>
      <c r="BD11" s="17">
        <f t="shared" si="7"/>
        <v>15</v>
      </c>
      <c r="BE11" s="17">
        <f t="shared" si="10"/>
        <v>219</v>
      </c>
      <c r="BF11" s="16">
        <v>2</v>
      </c>
      <c r="BG11" s="16"/>
      <c r="BH11" s="16"/>
      <c r="BI11" s="16"/>
      <c r="BJ11" s="16"/>
      <c r="BK11" s="16"/>
      <c r="BL11" s="35"/>
      <c r="BM11" s="46">
        <v>4</v>
      </c>
      <c r="BN11" s="46">
        <v>6</v>
      </c>
      <c r="BO11" s="16">
        <v>17</v>
      </c>
      <c r="BP11" s="16">
        <v>190</v>
      </c>
      <c r="BQ11" s="24">
        <v>224</v>
      </c>
      <c r="BR11" s="37">
        <f t="shared" si="11"/>
        <v>2.3092783505154637</v>
      </c>
      <c r="BS11" s="28"/>
      <c r="BU11" s="12">
        <f t="shared" si="12"/>
        <v>5</v>
      </c>
      <c r="BV11" s="11" t="s">
        <v>37</v>
      </c>
      <c r="BW11" s="16">
        <v>18</v>
      </c>
      <c r="BX11" s="16">
        <v>94</v>
      </c>
      <c r="BY11" s="16">
        <v>97</v>
      </c>
      <c r="BZ11" s="16"/>
      <c r="CA11" s="16"/>
      <c r="CB11" s="17">
        <f t="shared" si="8"/>
        <v>97</v>
      </c>
      <c r="CC11" s="16"/>
      <c r="CD11" s="16"/>
      <c r="CE11" s="16"/>
      <c r="CF11" s="16"/>
      <c r="CG11" s="16"/>
      <c r="CH11" s="16"/>
      <c r="CI11" s="35"/>
      <c r="CJ11" s="46"/>
      <c r="CK11" s="46">
        <v>2</v>
      </c>
      <c r="CL11" s="16">
        <v>4</v>
      </c>
      <c r="CM11" s="16">
        <v>91</v>
      </c>
      <c r="CN11" s="28"/>
    </row>
    <row r="12" spans="1:92" ht="24.75" customHeight="1">
      <c r="A12" s="13">
        <f t="shared" si="13"/>
        <v>5</v>
      </c>
      <c r="B12" s="30" t="s">
        <v>17</v>
      </c>
      <c r="C12" s="14">
        <v>5</v>
      </c>
      <c r="D12" s="14">
        <v>14</v>
      </c>
      <c r="E12" s="14">
        <v>11</v>
      </c>
      <c r="F12" s="14">
        <v>16</v>
      </c>
      <c r="G12" s="14">
        <v>48</v>
      </c>
      <c r="H12" s="14">
        <v>34</v>
      </c>
      <c r="I12" s="14">
        <v>22</v>
      </c>
      <c r="J12" s="14">
        <v>25</v>
      </c>
      <c r="K12" s="14">
        <v>14</v>
      </c>
      <c r="L12" s="14">
        <v>26</v>
      </c>
      <c r="M12" s="14">
        <v>23</v>
      </c>
      <c r="N12" s="14">
        <v>10</v>
      </c>
      <c r="O12" s="14"/>
      <c r="P12" s="14"/>
      <c r="Q12" s="14">
        <v>24</v>
      </c>
      <c r="R12" s="55">
        <v>2</v>
      </c>
      <c r="S12" s="55">
        <v>2</v>
      </c>
      <c r="T12" s="14">
        <v>8</v>
      </c>
      <c r="U12" s="14">
        <v>5</v>
      </c>
      <c r="V12" s="14">
        <v>54</v>
      </c>
      <c r="W12" s="32">
        <v>3</v>
      </c>
      <c r="X12" s="95">
        <f t="shared" si="4"/>
        <v>346</v>
      </c>
      <c r="Y12" s="32">
        <v>21</v>
      </c>
      <c r="Z12" s="32"/>
      <c r="AA12"/>
      <c r="AB12" s="12">
        <f t="shared" si="5"/>
        <v>7</v>
      </c>
      <c r="AC12" s="49" t="s">
        <v>193</v>
      </c>
      <c r="AD12" s="28"/>
      <c r="AE12" s="28"/>
      <c r="AF12" s="28"/>
      <c r="AG12" s="28"/>
      <c r="AH12" s="28"/>
      <c r="AI12" s="28"/>
      <c r="AJ12" s="79">
        <f aca="true" t="shared" si="15" ref="AJ12:AJ18">SUM(AG12:AI12)</f>
        <v>0</v>
      </c>
      <c r="AK12" s="80">
        <f aca="true" t="shared" si="16" ref="AK12:AK18">((SUM(AE12:AF12))-(SUM(AG12:AI12)))</f>
        <v>0</v>
      </c>
      <c r="AL12" s="28"/>
      <c r="AM12" s="28"/>
      <c r="AN12" s="82" t="e">
        <f t="shared" si="2"/>
        <v>#DIV/0!</v>
      </c>
      <c r="AO12" s="83">
        <f>AL12/AD22</f>
        <v>0</v>
      </c>
      <c r="AP12" s="83" t="e">
        <f>(AL12/(AD12*AD22))*100</f>
        <v>#DIV/0!</v>
      </c>
      <c r="AQ12" s="83" t="e">
        <f>AJ12/AD12</f>
        <v>#DIV/0!</v>
      </c>
      <c r="AR12" s="83" t="e">
        <f>((AD12*AD22)-AL12)/AJ12</f>
        <v>#DIV/0!</v>
      </c>
      <c r="AS12" s="83">
        <f>((AH12+AI12)/AJ19)*1000</f>
        <v>0</v>
      </c>
      <c r="AT12" s="83">
        <f>(AI12/AJ20)*1000</f>
        <v>0</v>
      </c>
      <c r="AU12"/>
      <c r="AV12" s="12">
        <f t="shared" si="9"/>
        <v>6</v>
      </c>
      <c r="AW12" s="11" t="s">
        <v>64</v>
      </c>
      <c r="AX12" s="16">
        <v>3</v>
      </c>
      <c r="AY12" s="16">
        <v>6</v>
      </c>
      <c r="AZ12" s="16">
        <v>6</v>
      </c>
      <c r="BA12" s="16"/>
      <c r="BB12" s="16"/>
      <c r="BC12" s="17">
        <f t="shared" si="6"/>
        <v>6</v>
      </c>
      <c r="BD12" s="17">
        <f t="shared" si="7"/>
        <v>3</v>
      </c>
      <c r="BE12" s="17">
        <f t="shared" si="10"/>
        <v>13</v>
      </c>
      <c r="BF12" s="16"/>
      <c r="BG12" s="16"/>
      <c r="BH12" s="16"/>
      <c r="BI12" s="16"/>
      <c r="BJ12" s="16"/>
      <c r="BK12" s="16"/>
      <c r="BL12" s="35"/>
      <c r="BM12" s="46">
        <v>6</v>
      </c>
      <c r="BN12" s="46"/>
      <c r="BO12" s="16"/>
      <c r="BP12" s="16">
        <v>7</v>
      </c>
      <c r="BQ12" s="24">
        <v>11</v>
      </c>
      <c r="BR12" s="37">
        <f t="shared" si="11"/>
        <v>1.8333333333333333</v>
      </c>
      <c r="BS12" s="28"/>
      <c r="BU12" s="12">
        <f t="shared" si="12"/>
        <v>6</v>
      </c>
      <c r="BV12" s="11" t="s">
        <v>64</v>
      </c>
      <c r="BW12" s="16">
        <v>3</v>
      </c>
      <c r="BX12" s="16">
        <v>6</v>
      </c>
      <c r="BY12" s="16">
        <v>6</v>
      </c>
      <c r="BZ12" s="16"/>
      <c r="CA12" s="16"/>
      <c r="CB12" s="17">
        <f t="shared" si="8"/>
        <v>7</v>
      </c>
      <c r="CC12" s="16">
        <v>1</v>
      </c>
      <c r="CD12" s="16"/>
      <c r="CE12" s="16"/>
      <c r="CF12" s="16"/>
      <c r="CG12" s="16"/>
      <c r="CH12" s="16"/>
      <c r="CI12" s="35"/>
      <c r="CJ12" s="46">
        <v>6</v>
      </c>
      <c r="CK12" s="46"/>
      <c r="CL12" s="16"/>
      <c r="CM12" s="16"/>
      <c r="CN12" s="28"/>
    </row>
    <row r="13" spans="1:92" ht="24.75" customHeight="1">
      <c r="A13" s="13">
        <f t="shared" si="13"/>
        <v>6</v>
      </c>
      <c r="B13" s="30" t="s">
        <v>70</v>
      </c>
      <c r="C13" s="14"/>
      <c r="D13" s="14"/>
      <c r="E13" s="14"/>
      <c r="F13" s="14">
        <v>1</v>
      </c>
      <c r="G13" s="14">
        <v>7</v>
      </c>
      <c r="H13" s="14">
        <v>3</v>
      </c>
      <c r="I13" s="14">
        <v>7</v>
      </c>
      <c r="J13" s="14">
        <v>1</v>
      </c>
      <c r="K13" s="14"/>
      <c r="L13" s="14"/>
      <c r="M13" s="14">
        <v>1</v>
      </c>
      <c r="N13" s="14">
        <v>1</v>
      </c>
      <c r="O13" s="14"/>
      <c r="P13" s="14"/>
      <c r="Q13" s="14"/>
      <c r="R13" s="55"/>
      <c r="S13" s="55"/>
      <c r="T13" s="14"/>
      <c r="U13" s="14"/>
      <c r="V13" s="14">
        <v>3</v>
      </c>
      <c r="W13" s="32"/>
      <c r="X13" s="95">
        <f t="shared" si="4"/>
        <v>24</v>
      </c>
      <c r="Y13" s="32"/>
      <c r="Z13" s="32"/>
      <c r="AA13"/>
      <c r="AB13" s="12">
        <f t="shared" si="5"/>
        <v>8</v>
      </c>
      <c r="AC13" s="150" t="s">
        <v>223</v>
      </c>
      <c r="AD13" s="81">
        <v>9</v>
      </c>
      <c r="AE13" s="28">
        <v>2</v>
      </c>
      <c r="AF13" s="28">
        <v>38</v>
      </c>
      <c r="AG13" s="28">
        <v>33</v>
      </c>
      <c r="AH13" s="28">
        <v>3</v>
      </c>
      <c r="AI13" s="81"/>
      <c r="AJ13" s="79">
        <f t="shared" si="15"/>
        <v>36</v>
      </c>
      <c r="AK13" s="80">
        <f t="shared" si="16"/>
        <v>4</v>
      </c>
      <c r="AL13" s="28">
        <v>122</v>
      </c>
      <c r="AM13" s="28">
        <v>12</v>
      </c>
      <c r="AN13" s="82">
        <f t="shared" si="2"/>
        <v>0.3333333333333333</v>
      </c>
      <c r="AO13" s="83">
        <f>AL13/AD22</f>
        <v>3.935483870967742</v>
      </c>
      <c r="AP13" s="83">
        <f>(AL13/(AD13*AD22))*100</f>
        <v>43.727598566308245</v>
      </c>
      <c r="AQ13" s="83">
        <f aca="true" t="shared" si="17" ref="AQ13:AQ21">AJ13/AD13</f>
        <v>4</v>
      </c>
      <c r="AR13" s="83">
        <f>((AD13*AD22)-AL13)/AJ13</f>
        <v>4.361111111111111</v>
      </c>
      <c r="AS13" s="83">
        <f>((AH13+AI13)/AJ19)*1000</f>
        <v>2.390438247011952</v>
      </c>
      <c r="AT13" s="83">
        <f>(AI13/AJ19)*1000</f>
        <v>0</v>
      </c>
      <c r="AU13"/>
      <c r="AV13" s="12">
        <f t="shared" si="9"/>
        <v>7</v>
      </c>
      <c r="AW13" s="11" t="s">
        <v>38</v>
      </c>
      <c r="AX13" s="16">
        <v>2</v>
      </c>
      <c r="AY13" s="16">
        <v>56</v>
      </c>
      <c r="AZ13" s="16">
        <v>50</v>
      </c>
      <c r="BA13" s="16">
        <v>1</v>
      </c>
      <c r="BB13" s="16">
        <v>3</v>
      </c>
      <c r="BC13" s="17">
        <f t="shared" si="6"/>
        <v>54</v>
      </c>
      <c r="BD13" s="17">
        <f t="shared" si="7"/>
        <v>4</v>
      </c>
      <c r="BE13" s="17">
        <f t="shared" si="10"/>
        <v>231</v>
      </c>
      <c r="BF13" s="16">
        <v>8</v>
      </c>
      <c r="BG13" s="16"/>
      <c r="BH13" s="16"/>
      <c r="BI13" s="16"/>
      <c r="BJ13" s="16"/>
      <c r="BK13" s="16"/>
      <c r="BL13" s="35"/>
      <c r="BM13" s="46">
        <v>30</v>
      </c>
      <c r="BN13" s="46">
        <v>38</v>
      </c>
      <c r="BO13" s="16">
        <v>38</v>
      </c>
      <c r="BP13" s="16">
        <v>117</v>
      </c>
      <c r="BQ13" s="24">
        <v>233</v>
      </c>
      <c r="BR13" s="37">
        <f t="shared" si="11"/>
        <v>4.314814814814815</v>
      </c>
      <c r="BS13" s="28"/>
      <c r="BU13" s="12">
        <f t="shared" si="12"/>
        <v>7</v>
      </c>
      <c r="BV13" s="11" t="s">
        <v>38</v>
      </c>
      <c r="BW13" s="16">
        <v>2</v>
      </c>
      <c r="BX13" s="16">
        <v>56</v>
      </c>
      <c r="BY13" s="16">
        <v>50</v>
      </c>
      <c r="BZ13" s="16">
        <v>1</v>
      </c>
      <c r="CA13" s="16">
        <v>3</v>
      </c>
      <c r="CB13" s="17">
        <f t="shared" si="8"/>
        <v>53</v>
      </c>
      <c r="CC13" s="16"/>
      <c r="CD13" s="16"/>
      <c r="CE13" s="16"/>
      <c r="CF13" s="16"/>
      <c r="CG13" s="16"/>
      <c r="CH13" s="16"/>
      <c r="CI13" s="35"/>
      <c r="CJ13" s="46">
        <v>9</v>
      </c>
      <c r="CK13" s="46">
        <v>6</v>
      </c>
      <c r="CL13" s="16">
        <v>17</v>
      </c>
      <c r="CM13" s="16">
        <v>21</v>
      </c>
      <c r="CN13" s="28"/>
    </row>
    <row r="14" spans="1:92" ht="24.75" customHeight="1">
      <c r="A14" s="13">
        <f t="shared" si="13"/>
        <v>7</v>
      </c>
      <c r="B14" s="11" t="s">
        <v>99</v>
      </c>
      <c r="C14" s="14"/>
      <c r="D14" s="14">
        <v>4</v>
      </c>
      <c r="E14" s="14"/>
      <c r="F14" s="14"/>
      <c r="G14" s="14">
        <v>8</v>
      </c>
      <c r="H14" s="14"/>
      <c r="I14" s="14">
        <v>6</v>
      </c>
      <c r="J14" s="14">
        <v>3</v>
      </c>
      <c r="K14" s="14">
        <v>2</v>
      </c>
      <c r="L14" s="14"/>
      <c r="M14" s="14">
        <v>2</v>
      </c>
      <c r="N14" s="14">
        <v>1</v>
      </c>
      <c r="O14" s="14"/>
      <c r="P14" s="14"/>
      <c r="Q14" s="14"/>
      <c r="R14" s="55"/>
      <c r="S14" s="55"/>
      <c r="T14" s="14"/>
      <c r="U14" s="14"/>
      <c r="V14" s="14"/>
      <c r="W14" s="32"/>
      <c r="X14" s="95">
        <f t="shared" si="4"/>
        <v>26</v>
      </c>
      <c r="Y14" s="32"/>
      <c r="Z14" s="32"/>
      <c r="AA14"/>
      <c r="AB14" s="12">
        <f t="shared" si="5"/>
        <v>9</v>
      </c>
      <c r="AC14" s="8" t="s">
        <v>224</v>
      </c>
      <c r="AD14" s="12">
        <v>5</v>
      </c>
      <c r="AE14" s="12">
        <v>2</v>
      </c>
      <c r="AF14" s="12">
        <v>43</v>
      </c>
      <c r="AG14" s="55">
        <v>24</v>
      </c>
      <c r="AH14" s="12">
        <v>7</v>
      </c>
      <c r="AI14" s="12">
        <v>6</v>
      </c>
      <c r="AJ14" s="79">
        <f t="shared" si="15"/>
        <v>37</v>
      </c>
      <c r="AK14" s="80">
        <f t="shared" si="16"/>
        <v>8</v>
      </c>
      <c r="AL14" s="85">
        <v>121</v>
      </c>
      <c r="AM14" s="85">
        <v>38</v>
      </c>
      <c r="AN14" s="82">
        <f aca="true" t="shared" si="18" ref="AN14:AN21">AM14/AJ14</f>
        <v>1.027027027027027</v>
      </c>
      <c r="AO14" s="83">
        <f>AL14/AD22</f>
        <v>3.903225806451613</v>
      </c>
      <c r="AP14" s="83">
        <f>(AL14/(AD14*AD22))*100</f>
        <v>78.06451612903226</v>
      </c>
      <c r="AQ14" s="83">
        <f t="shared" si="17"/>
        <v>7.4</v>
      </c>
      <c r="AR14" s="83">
        <f>((AD14*AD22)-AL14)/AJ14</f>
        <v>0.918918918918919</v>
      </c>
      <c r="AS14" s="83">
        <f>((AH14+AI14)/AJ19)*1000</f>
        <v>10.358565737051793</v>
      </c>
      <c r="AT14" s="83">
        <f>(AI14/AJ19)*1000</f>
        <v>4.780876494023904</v>
      </c>
      <c r="AU14"/>
      <c r="AV14" s="12">
        <f t="shared" si="9"/>
        <v>8</v>
      </c>
      <c r="AW14" s="11" t="s">
        <v>39</v>
      </c>
      <c r="AX14" s="16">
        <v>2</v>
      </c>
      <c r="AY14" s="16">
        <v>12</v>
      </c>
      <c r="AZ14" s="16">
        <v>13</v>
      </c>
      <c r="BA14" s="16"/>
      <c r="BB14" s="16"/>
      <c r="BC14" s="17">
        <f t="shared" si="6"/>
        <v>13</v>
      </c>
      <c r="BD14" s="17">
        <f t="shared" si="7"/>
        <v>1</v>
      </c>
      <c r="BE14" s="17">
        <f t="shared" si="10"/>
        <v>40</v>
      </c>
      <c r="BF14" s="16"/>
      <c r="BG14" s="16"/>
      <c r="BH14" s="16"/>
      <c r="BI14" s="16"/>
      <c r="BJ14" s="16"/>
      <c r="BK14" s="16"/>
      <c r="BL14" s="35"/>
      <c r="BM14" s="46"/>
      <c r="BN14" s="46">
        <v>2</v>
      </c>
      <c r="BO14" s="16">
        <v>6</v>
      </c>
      <c r="BP14" s="16">
        <v>32</v>
      </c>
      <c r="BQ14" s="24">
        <v>33</v>
      </c>
      <c r="BR14" s="37">
        <f t="shared" si="11"/>
        <v>2.5384615384615383</v>
      </c>
      <c r="BS14" s="28"/>
      <c r="BU14" s="12">
        <f t="shared" si="12"/>
        <v>8</v>
      </c>
      <c r="BV14" s="11" t="s">
        <v>39</v>
      </c>
      <c r="BW14" s="16">
        <v>2</v>
      </c>
      <c r="BX14" s="16">
        <v>12</v>
      </c>
      <c r="BY14" s="16">
        <v>13</v>
      </c>
      <c r="BZ14" s="16"/>
      <c r="CA14" s="16"/>
      <c r="CB14" s="17">
        <f t="shared" si="8"/>
        <v>13</v>
      </c>
      <c r="CC14" s="16"/>
      <c r="CD14" s="16"/>
      <c r="CE14" s="16"/>
      <c r="CF14" s="16"/>
      <c r="CG14" s="16"/>
      <c r="CH14" s="16"/>
      <c r="CI14" s="35"/>
      <c r="CJ14" s="46"/>
      <c r="CK14" s="46">
        <v>1</v>
      </c>
      <c r="CL14" s="16">
        <v>4</v>
      </c>
      <c r="CM14" s="16">
        <v>8</v>
      </c>
      <c r="CN14" s="28"/>
    </row>
    <row r="15" spans="1:92" ht="24.75" customHeight="1">
      <c r="A15" s="13">
        <f t="shared" si="13"/>
        <v>8</v>
      </c>
      <c r="B15" s="30" t="s">
        <v>12</v>
      </c>
      <c r="C15" s="14">
        <v>98</v>
      </c>
      <c r="D15" s="14">
        <v>79</v>
      </c>
      <c r="E15" s="14">
        <v>136</v>
      </c>
      <c r="F15" s="14">
        <v>63</v>
      </c>
      <c r="G15" s="14"/>
      <c r="H15" s="14">
        <v>2</v>
      </c>
      <c r="I15" s="14"/>
      <c r="J15" s="14">
        <v>4</v>
      </c>
      <c r="K15" s="14">
        <v>1</v>
      </c>
      <c r="L15" s="14">
        <v>194</v>
      </c>
      <c r="M15" s="14">
        <v>185</v>
      </c>
      <c r="N15" s="14">
        <v>80</v>
      </c>
      <c r="O15" s="14">
        <v>6</v>
      </c>
      <c r="P15" s="14">
        <v>19</v>
      </c>
      <c r="Q15" s="14">
        <v>91</v>
      </c>
      <c r="R15" s="55">
        <v>18</v>
      </c>
      <c r="S15" s="55">
        <v>60</v>
      </c>
      <c r="T15" s="14">
        <v>65</v>
      </c>
      <c r="U15" s="14">
        <v>79</v>
      </c>
      <c r="V15" s="14">
        <v>1</v>
      </c>
      <c r="W15" s="32">
        <v>24</v>
      </c>
      <c r="X15" s="95">
        <f t="shared" si="4"/>
        <v>1205</v>
      </c>
      <c r="Y15" s="32">
        <v>53</v>
      </c>
      <c r="Z15" s="32"/>
      <c r="AA15"/>
      <c r="AB15" s="12">
        <f t="shared" si="5"/>
        <v>10</v>
      </c>
      <c r="AC15" s="106" t="s">
        <v>157</v>
      </c>
      <c r="AD15" s="12">
        <v>5</v>
      </c>
      <c r="AE15" s="12">
        <v>4</v>
      </c>
      <c r="AF15" s="12">
        <v>31</v>
      </c>
      <c r="AG15" s="55">
        <v>29</v>
      </c>
      <c r="AH15" s="12">
        <v>1</v>
      </c>
      <c r="AI15" s="12">
        <v>3</v>
      </c>
      <c r="AJ15" s="79">
        <f t="shared" si="15"/>
        <v>33</v>
      </c>
      <c r="AK15" s="80">
        <f t="shared" si="16"/>
        <v>2</v>
      </c>
      <c r="AL15" s="85">
        <v>101</v>
      </c>
      <c r="AM15" s="85">
        <v>31</v>
      </c>
      <c r="AN15" s="82">
        <f t="shared" si="18"/>
        <v>0.9393939393939394</v>
      </c>
      <c r="AO15" s="83">
        <f>AL15/AD22</f>
        <v>3.2580645161290325</v>
      </c>
      <c r="AP15" s="83">
        <f>(AL15/(AD15*AD22))*100</f>
        <v>65.16129032258064</v>
      </c>
      <c r="AQ15" s="83">
        <f t="shared" si="17"/>
        <v>6.6</v>
      </c>
      <c r="AR15" s="83">
        <f>((AD15*AD22)-AL15)/AJ15</f>
        <v>1.6363636363636365</v>
      </c>
      <c r="AS15" s="83">
        <f>((AH15+AI15)/AJ19)*1000</f>
        <v>3.1872509960159365</v>
      </c>
      <c r="AT15" s="83">
        <f>(AI15/AJ19)*1000</f>
        <v>2.390438247011952</v>
      </c>
      <c r="AU15"/>
      <c r="AV15" s="12">
        <f t="shared" si="9"/>
        <v>9</v>
      </c>
      <c r="AW15" s="11" t="s">
        <v>40</v>
      </c>
      <c r="AX15" s="16"/>
      <c r="AY15" s="16">
        <v>38</v>
      </c>
      <c r="AZ15" s="16">
        <v>30</v>
      </c>
      <c r="BA15" s="16"/>
      <c r="BB15" s="16"/>
      <c r="BC15" s="17">
        <f t="shared" si="6"/>
        <v>30</v>
      </c>
      <c r="BD15" s="17">
        <f t="shared" si="7"/>
        <v>8</v>
      </c>
      <c r="BE15" s="17">
        <f t="shared" si="10"/>
        <v>80</v>
      </c>
      <c r="BF15" s="16"/>
      <c r="BG15" s="16"/>
      <c r="BH15" s="16"/>
      <c r="BI15" s="16"/>
      <c r="BJ15" s="16"/>
      <c r="BK15" s="16"/>
      <c r="BL15" s="35"/>
      <c r="BM15" s="46">
        <v>3</v>
      </c>
      <c r="BN15" s="46">
        <v>14</v>
      </c>
      <c r="BO15" s="16">
        <v>25</v>
      </c>
      <c r="BP15" s="16">
        <v>38</v>
      </c>
      <c r="BQ15" s="24">
        <v>62</v>
      </c>
      <c r="BR15" s="37">
        <f t="shared" si="11"/>
        <v>2.066666666666667</v>
      </c>
      <c r="BS15" s="28"/>
      <c r="BU15" s="12">
        <f t="shared" si="12"/>
        <v>9</v>
      </c>
      <c r="BV15" s="11" t="s">
        <v>40</v>
      </c>
      <c r="BW15" s="16"/>
      <c r="BX15" s="16">
        <v>38</v>
      </c>
      <c r="BY15" s="16">
        <v>30</v>
      </c>
      <c r="BZ15" s="16"/>
      <c r="CA15" s="16"/>
      <c r="CB15" s="17">
        <f t="shared" si="8"/>
        <v>31</v>
      </c>
      <c r="CC15" s="16">
        <v>1</v>
      </c>
      <c r="CD15" s="16"/>
      <c r="CE15" s="16"/>
      <c r="CF15" s="16"/>
      <c r="CG15" s="16"/>
      <c r="CH15" s="16"/>
      <c r="CI15" s="35"/>
      <c r="CJ15" s="46"/>
      <c r="CK15" s="46">
        <v>7</v>
      </c>
      <c r="CL15" s="16">
        <v>7</v>
      </c>
      <c r="CM15" s="16">
        <v>16</v>
      </c>
      <c r="CN15" s="28"/>
    </row>
    <row r="16" spans="1:92" ht="24.75" customHeight="1">
      <c r="A16" s="13">
        <v>9</v>
      </c>
      <c r="B16" s="30" t="s">
        <v>84</v>
      </c>
      <c r="C16" s="15">
        <f aca="true" t="shared" si="19" ref="C16:S16">C15+C14+C13</f>
        <v>98</v>
      </c>
      <c r="D16" s="15">
        <f t="shared" si="19"/>
        <v>83</v>
      </c>
      <c r="E16" s="15">
        <f t="shared" si="19"/>
        <v>136</v>
      </c>
      <c r="F16" s="15">
        <f t="shared" si="19"/>
        <v>64</v>
      </c>
      <c r="G16" s="15">
        <f t="shared" si="19"/>
        <v>15</v>
      </c>
      <c r="H16" s="15">
        <f>H15+H14+H13</f>
        <v>5</v>
      </c>
      <c r="I16" s="15">
        <f t="shared" si="19"/>
        <v>13</v>
      </c>
      <c r="J16" s="15">
        <f t="shared" si="19"/>
        <v>8</v>
      </c>
      <c r="K16" s="15">
        <f t="shared" si="19"/>
        <v>3</v>
      </c>
      <c r="L16" s="15">
        <f t="shared" si="19"/>
        <v>194</v>
      </c>
      <c r="M16" s="15">
        <f t="shared" si="19"/>
        <v>188</v>
      </c>
      <c r="N16" s="15">
        <f t="shared" si="19"/>
        <v>82</v>
      </c>
      <c r="O16" s="15">
        <f t="shared" si="19"/>
        <v>6</v>
      </c>
      <c r="P16" s="15">
        <f t="shared" si="19"/>
        <v>19</v>
      </c>
      <c r="Q16" s="15">
        <f t="shared" si="19"/>
        <v>91</v>
      </c>
      <c r="R16" s="95">
        <f t="shared" si="19"/>
        <v>18</v>
      </c>
      <c r="S16" s="95">
        <f t="shared" si="19"/>
        <v>60</v>
      </c>
      <c r="T16" s="15">
        <f>T15+T14+T13</f>
        <v>65</v>
      </c>
      <c r="U16" s="15">
        <f>U15+U14+U13</f>
        <v>79</v>
      </c>
      <c r="V16" s="15">
        <f>V15+V14+V13</f>
        <v>4</v>
      </c>
      <c r="W16" s="15">
        <f>SUM(W13:W15)</f>
        <v>24</v>
      </c>
      <c r="X16" s="95">
        <f t="shared" si="4"/>
        <v>1255</v>
      </c>
      <c r="Y16" s="15">
        <f>Y15+Y14+Y13</f>
        <v>53</v>
      </c>
      <c r="Z16" s="15">
        <f>Z15+Z14+Z13</f>
        <v>0</v>
      </c>
      <c r="AA16"/>
      <c r="AB16" s="12">
        <f t="shared" si="5"/>
        <v>11</v>
      </c>
      <c r="AC16" s="71" t="s">
        <v>139</v>
      </c>
      <c r="AD16" s="12">
        <v>12</v>
      </c>
      <c r="AE16" s="12">
        <v>4</v>
      </c>
      <c r="AF16" s="12">
        <v>16</v>
      </c>
      <c r="AG16" s="55">
        <v>15</v>
      </c>
      <c r="AH16" s="12"/>
      <c r="AI16" s="12">
        <v>2</v>
      </c>
      <c r="AJ16" s="79">
        <f t="shared" si="15"/>
        <v>17</v>
      </c>
      <c r="AK16" s="80">
        <f t="shared" si="16"/>
        <v>3</v>
      </c>
      <c r="AL16" s="85">
        <v>74</v>
      </c>
      <c r="AM16" s="85">
        <v>17</v>
      </c>
      <c r="AN16" s="82">
        <f t="shared" si="18"/>
        <v>1</v>
      </c>
      <c r="AO16" s="83">
        <f>AL16/AD22</f>
        <v>2.3870967741935485</v>
      </c>
      <c r="AP16" s="83">
        <f>(AL16/(AD16*AD22))*100</f>
        <v>19.892473118279568</v>
      </c>
      <c r="AQ16" s="83">
        <f t="shared" si="17"/>
        <v>1.4166666666666667</v>
      </c>
      <c r="AR16" s="83">
        <f>((AD16*AD22)-AL16)/AJ16</f>
        <v>17.529411764705884</v>
      </c>
      <c r="AS16" s="83">
        <f>((AH16+AI16)/AJ19)*1000</f>
        <v>1.5936254980079683</v>
      </c>
      <c r="AT16" s="83">
        <f>(AI16/AJ19)*1000</f>
        <v>1.5936254980079683</v>
      </c>
      <c r="AU16"/>
      <c r="AV16" s="12">
        <f t="shared" si="9"/>
        <v>10</v>
      </c>
      <c r="AW16" s="11" t="s">
        <v>62</v>
      </c>
      <c r="AX16" s="16"/>
      <c r="AY16" s="16">
        <v>51</v>
      </c>
      <c r="AZ16" s="16">
        <v>45</v>
      </c>
      <c r="BA16" s="16">
        <v>1</v>
      </c>
      <c r="BB16" s="16">
        <v>2</v>
      </c>
      <c r="BC16" s="17">
        <f t="shared" si="6"/>
        <v>48</v>
      </c>
      <c r="BD16" s="17">
        <f t="shared" si="7"/>
        <v>3</v>
      </c>
      <c r="BE16" s="17">
        <f t="shared" si="10"/>
        <v>224</v>
      </c>
      <c r="BF16" s="16">
        <v>15</v>
      </c>
      <c r="BG16" s="16"/>
      <c r="BH16" s="16">
        <v>6</v>
      </c>
      <c r="BI16" s="16"/>
      <c r="BJ16" s="16"/>
      <c r="BK16" s="16">
        <v>22</v>
      </c>
      <c r="BL16" s="35"/>
      <c r="BM16" s="46">
        <v>27</v>
      </c>
      <c r="BN16" s="46">
        <v>27</v>
      </c>
      <c r="BO16" s="16">
        <v>22</v>
      </c>
      <c r="BP16" s="16">
        <v>105</v>
      </c>
      <c r="BQ16" s="24">
        <v>294</v>
      </c>
      <c r="BR16" s="37">
        <f t="shared" si="11"/>
        <v>6.125</v>
      </c>
      <c r="BS16" s="28"/>
      <c r="BU16" s="12">
        <f t="shared" si="12"/>
        <v>10</v>
      </c>
      <c r="BV16" s="11" t="s">
        <v>62</v>
      </c>
      <c r="BW16" s="16"/>
      <c r="BX16" s="16">
        <v>51</v>
      </c>
      <c r="BY16" s="16">
        <v>45</v>
      </c>
      <c r="BZ16" s="16">
        <v>1</v>
      </c>
      <c r="CA16" s="16">
        <v>2</v>
      </c>
      <c r="CB16" s="17">
        <f t="shared" si="8"/>
        <v>47</v>
      </c>
      <c r="CC16" s="16"/>
      <c r="CD16" s="16"/>
      <c r="CE16" s="16"/>
      <c r="CF16" s="16"/>
      <c r="CG16" s="16"/>
      <c r="CH16" s="16"/>
      <c r="CI16" s="35"/>
      <c r="CJ16" s="46">
        <v>5</v>
      </c>
      <c r="CK16" s="46">
        <v>8</v>
      </c>
      <c r="CL16" s="16">
        <v>6</v>
      </c>
      <c r="CM16" s="16">
        <v>28</v>
      </c>
      <c r="CN16" s="28"/>
    </row>
    <row r="17" spans="1:92" ht="24.75" customHeight="1">
      <c r="A17" s="13">
        <v>10</v>
      </c>
      <c r="B17" s="30" t="s">
        <v>85</v>
      </c>
      <c r="C17" s="15">
        <f aca="true" t="shared" si="20" ref="C17:S17">(C11-(C12+C16))</f>
        <v>5</v>
      </c>
      <c r="D17" s="15">
        <f t="shared" si="20"/>
        <v>9</v>
      </c>
      <c r="E17" s="15">
        <f t="shared" si="20"/>
        <v>8</v>
      </c>
      <c r="F17" s="15">
        <f t="shared" si="20"/>
        <v>8</v>
      </c>
      <c r="G17" s="15">
        <f t="shared" si="20"/>
        <v>10</v>
      </c>
      <c r="H17" s="15">
        <f>(H11-(H12+H16))</f>
        <v>4</v>
      </c>
      <c r="I17" s="15">
        <f t="shared" si="20"/>
        <v>8</v>
      </c>
      <c r="J17" s="15">
        <f t="shared" si="20"/>
        <v>2</v>
      </c>
      <c r="K17" s="15">
        <f t="shared" si="20"/>
        <v>3</v>
      </c>
      <c r="L17" s="15">
        <f t="shared" si="20"/>
        <v>17</v>
      </c>
      <c r="M17" s="15">
        <f t="shared" si="20"/>
        <v>21</v>
      </c>
      <c r="N17" s="15">
        <f t="shared" si="20"/>
        <v>9</v>
      </c>
      <c r="O17" s="15">
        <f t="shared" si="20"/>
        <v>0</v>
      </c>
      <c r="P17" s="15">
        <f t="shared" si="20"/>
        <v>8</v>
      </c>
      <c r="Q17" s="15">
        <f t="shared" si="20"/>
        <v>15</v>
      </c>
      <c r="R17" s="95">
        <f t="shared" si="20"/>
        <v>2</v>
      </c>
      <c r="S17" s="95">
        <f t="shared" si="20"/>
        <v>5</v>
      </c>
      <c r="T17" s="15">
        <f>(T11-(T12+T16))</f>
        <v>12</v>
      </c>
      <c r="U17" s="15">
        <f>(U11-(U12+U16))</f>
        <v>7</v>
      </c>
      <c r="V17" s="15">
        <f>(V11-(V12+V16))</f>
        <v>4</v>
      </c>
      <c r="W17" s="15">
        <f>(W11-(W12+W16))</f>
        <v>3</v>
      </c>
      <c r="X17" s="95">
        <f t="shared" si="4"/>
        <v>160</v>
      </c>
      <c r="Y17" s="15">
        <f>(Y11-(Y12+Y16))</f>
        <v>0</v>
      </c>
      <c r="Z17" s="15">
        <f>(Z11-(Z12+Z16))</f>
        <v>0</v>
      </c>
      <c r="AA17"/>
      <c r="AB17" s="12">
        <f t="shared" si="5"/>
        <v>12</v>
      </c>
      <c r="AC17" s="8" t="s">
        <v>58</v>
      </c>
      <c r="AD17" s="12">
        <v>10</v>
      </c>
      <c r="AE17" s="12">
        <v>3</v>
      </c>
      <c r="AF17" s="12">
        <v>27</v>
      </c>
      <c r="AG17" s="55">
        <v>27</v>
      </c>
      <c r="AH17" s="12"/>
      <c r="AI17" s="12"/>
      <c r="AJ17" s="79">
        <f t="shared" si="15"/>
        <v>27</v>
      </c>
      <c r="AK17" s="80">
        <f t="shared" si="16"/>
        <v>3</v>
      </c>
      <c r="AL17" s="85">
        <v>121</v>
      </c>
      <c r="AM17" s="85">
        <v>185</v>
      </c>
      <c r="AN17" s="82">
        <f t="shared" si="18"/>
        <v>6.851851851851852</v>
      </c>
      <c r="AO17" s="83">
        <f>AL17/AD22</f>
        <v>3.903225806451613</v>
      </c>
      <c r="AP17" s="83">
        <f>(AL17/(AD17*AD22))*100</f>
        <v>39.03225806451613</v>
      </c>
      <c r="AQ17" s="83">
        <f t="shared" si="17"/>
        <v>2.7</v>
      </c>
      <c r="AR17" s="83">
        <f>((AD17*AD22)-AL17)/AJ17</f>
        <v>7</v>
      </c>
      <c r="AS17" s="83">
        <f>((AH17+AI17)/AJ19)*1000</f>
        <v>0</v>
      </c>
      <c r="AT17" s="83">
        <f>(AI17/AJ19)*1000</f>
        <v>0</v>
      </c>
      <c r="AU17"/>
      <c r="AV17" s="12">
        <f t="shared" si="9"/>
        <v>11</v>
      </c>
      <c r="AW17" s="11" t="s">
        <v>41</v>
      </c>
      <c r="AX17" s="16">
        <v>1</v>
      </c>
      <c r="AY17" s="16">
        <v>2</v>
      </c>
      <c r="AZ17" s="16">
        <v>1</v>
      </c>
      <c r="BA17" s="16"/>
      <c r="BB17" s="16"/>
      <c r="BC17" s="17">
        <f t="shared" si="6"/>
        <v>1</v>
      </c>
      <c r="BD17" s="17">
        <f t="shared" si="7"/>
        <v>2</v>
      </c>
      <c r="BE17" s="17">
        <f t="shared" si="10"/>
        <v>6</v>
      </c>
      <c r="BF17" s="16"/>
      <c r="BG17" s="16"/>
      <c r="BH17" s="16"/>
      <c r="BI17" s="16"/>
      <c r="BJ17" s="16"/>
      <c r="BK17" s="16"/>
      <c r="BL17" s="35"/>
      <c r="BM17" s="46"/>
      <c r="BN17" s="46"/>
      <c r="BO17" s="16"/>
      <c r="BP17" s="16">
        <v>6</v>
      </c>
      <c r="BQ17" s="24">
        <v>4</v>
      </c>
      <c r="BR17" s="37">
        <f t="shared" si="11"/>
        <v>4</v>
      </c>
      <c r="BS17" s="28"/>
      <c r="BU17" s="12">
        <f t="shared" si="12"/>
        <v>11</v>
      </c>
      <c r="BV17" s="11" t="s">
        <v>41</v>
      </c>
      <c r="BW17" s="16">
        <v>1</v>
      </c>
      <c r="BX17" s="16">
        <v>2</v>
      </c>
      <c r="BY17" s="16">
        <v>1</v>
      </c>
      <c r="BZ17" s="16"/>
      <c r="CA17" s="16"/>
      <c r="CB17" s="17">
        <f t="shared" si="8"/>
        <v>1</v>
      </c>
      <c r="CC17" s="16"/>
      <c r="CD17" s="16"/>
      <c r="CE17" s="16"/>
      <c r="CF17" s="16"/>
      <c r="CG17" s="16"/>
      <c r="CH17" s="16"/>
      <c r="CI17" s="35"/>
      <c r="CJ17" s="46"/>
      <c r="CK17" s="46"/>
      <c r="CL17" s="16"/>
      <c r="CM17" s="16">
        <v>1</v>
      </c>
      <c r="CN17" s="28"/>
    </row>
    <row r="18" spans="1:92" ht="24.75" customHeight="1">
      <c r="A18" s="13">
        <v>11</v>
      </c>
      <c r="B18" s="30" t="s">
        <v>11</v>
      </c>
      <c r="C18" s="14">
        <v>193</v>
      </c>
      <c r="D18" s="14">
        <v>315</v>
      </c>
      <c r="E18" s="14">
        <v>527</v>
      </c>
      <c r="F18" s="14">
        <v>223</v>
      </c>
      <c r="G18" s="14">
        <v>206</v>
      </c>
      <c r="H18" s="14">
        <v>122</v>
      </c>
      <c r="I18" s="14">
        <v>121</v>
      </c>
      <c r="J18" s="14">
        <v>101</v>
      </c>
      <c r="K18" s="14">
        <v>74</v>
      </c>
      <c r="L18" s="14">
        <v>717</v>
      </c>
      <c r="M18" s="14">
        <v>726</v>
      </c>
      <c r="N18" s="14">
        <v>374</v>
      </c>
      <c r="O18" s="14">
        <v>34</v>
      </c>
      <c r="P18" s="14">
        <v>327</v>
      </c>
      <c r="Q18" s="14">
        <v>375</v>
      </c>
      <c r="R18" s="55">
        <v>115</v>
      </c>
      <c r="S18" s="55">
        <v>232</v>
      </c>
      <c r="T18" s="14">
        <v>255</v>
      </c>
      <c r="U18" s="14">
        <v>288</v>
      </c>
      <c r="V18" s="14">
        <v>121</v>
      </c>
      <c r="W18" s="32">
        <v>121</v>
      </c>
      <c r="X18" s="95">
        <f t="shared" si="4"/>
        <v>5567</v>
      </c>
      <c r="Y18" s="32">
        <v>72</v>
      </c>
      <c r="Z18" s="32"/>
      <c r="AA18"/>
      <c r="AB18" s="12">
        <f t="shared" si="5"/>
        <v>13</v>
      </c>
      <c r="AC18" s="8" t="s">
        <v>174</v>
      </c>
      <c r="AD18" s="12">
        <v>26</v>
      </c>
      <c r="AE18" s="28">
        <v>4</v>
      </c>
      <c r="AF18" s="28">
        <v>18</v>
      </c>
      <c r="AG18" s="28">
        <v>20</v>
      </c>
      <c r="AH18" s="28"/>
      <c r="AI18" s="28"/>
      <c r="AJ18" s="79">
        <f t="shared" si="15"/>
        <v>20</v>
      </c>
      <c r="AK18" s="80">
        <f t="shared" si="16"/>
        <v>2</v>
      </c>
      <c r="AL18" s="28">
        <v>115</v>
      </c>
      <c r="AM18" s="28">
        <v>104</v>
      </c>
      <c r="AN18" s="82">
        <f t="shared" si="18"/>
        <v>5.2</v>
      </c>
      <c r="AO18" s="83">
        <f>AL18/AD22</f>
        <v>3.7096774193548385</v>
      </c>
      <c r="AP18" s="83">
        <f>(AL18/(AD18*AD22))*100</f>
        <v>14.267990074441686</v>
      </c>
      <c r="AQ18" s="83">
        <f t="shared" si="17"/>
        <v>0.7692307692307693</v>
      </c>
      <c r="AR18" s="83">
        <f>((AD18*AD22)-AL18)/AJ18</f>
        <v>34.55</v>
      </c>
      <c r="AS18" s="83">
        <f>((AH18+AI18)/AJ20)*1000</f>
        <v>0</v>
      </c>
      <c r="AT18" s="83">
        <f>(AI18/AJ20)*1000</f>
        <v>0</v>
      </c>
      <c r="AU18"/>
      <c r="AV18" s="12">
        <f t="shared" si="9"/>
        <v>12</v>
      </c>
      <c r="AW18" s="11" t="s">
        <v>43</v>
      </c>
      <c r="AX18" s="16">
        <v>10</v>
      </c>
      <c r="AY18" s="16">
        <v>67</v>
      </c>
      <c r="AZ18" s="16">
        <v>65</v>
      </c>
      <c r="BA18" s="16"/>
      <c r="BB18" s="16"/>
      <c r="BC18" s="17">
        <f t="shared" si="6"/>
        <v>65</v>
      </c>
      <c r="BD18" s="17">
        <f t="shared" si="7"/>
        <v>12</v>
      </c>
      <c r="BE18" s="17">
        <f t="shared" si="10"/>
        <v>271</v>
      </c>
      <c r="BF18" s="16">
        <v>7</v>
      </c>
      <c r="BG18" s="16"/>
      <c r="BH18" s="16"/>
      <c r="BI18" s="16"/>
      <c r="BJ18" s="16"/>
      <c r="BK18" s="16"/>
      <c r="BL18" s="35"/>
      <c r="BM18" s="46">
        <v>5</v>
      </c>
      <c r="BN18" s="46">
        <v>66</v>
      </c>
      <c r="BO18" s="16">
        <v>63</v>
      </c>
      <c r="BP18" s="16">
        <v>130</v>
      </c>
      <c r="BQ18" s="24">
        <v>320</v>
      </c>
      <c r="BR18" s="37">
        <f t="shared" si="11"/>
        <v>4.923076923076923</v>
      </c>
      <c r="BS18" s="28"/>
      <c r="BU18" s="12">
        <f t="shared" si="12"/>
        <v>12</v>
      </c>
      <c r="BV18" s="11" t="s">
        <v>43</v>
      </c>
      <c r="BW18" s="16">
        <v>10</v>
      </c>
      <c r="BX18" s="16">
        <v>67</v>
      </c>
      <c r="BY18" s="16">
        <v>65</v>
      </c>
      <c r="BZ18" s="16"/>
      <c r="CA18" s="16"/>
      <c r="CB18" s="17">
        <f t="shared" si="8"/>
        <v>68</v>
      </c>
      <c r="CC18" s="16">
        <v>3</v>
      </c>
      <c r="CD18" s="16"/>
      <c r="CE18" s="16"/>
      <c r="CF18" s="16"/>
      <c r="CG18" s="16"/>
      <c r="CH18" s="16"/>
      <c r="CI18" s="35"/>
      <c r="CJ18" s="46">
        <v>1</v>
      </c>
      <c r="CK18" s="46">
        <v>16</v>
      </c>
      <c r="CL18" s="16">
        <v>12</v>
      </c>
      <c r="CM18" s="16">
        <v>36</v>
      </c>
      <c r="CN18" s="28"/>
    </row>
    <row r="19" spans="1:92" ht="24.75" customHeight="1">
      <c r="A19" s="13">
        <v>12</v>
      </c>
      <c r="B19" s="30" t="s">
        <v>18</v>
      </c>
      <c r="C19" s="14">
        <v>205</v>
      </c>
      <c r="D19" s="14">
        <v>346</v>
      </c>
      <c r="E19" s="14">
        <v>593</v>
      </c>
      <c r="F19" s="14">
        <v>219</v>
      </c>
      <c r="G19" s="14">
        <v>60</v>
      </c>
      <c r="H19" s="14">
        <v>12</v>
      </c>
      <c r="I19" s="14">
        <v>38</v>
      </c>
      <c r="J19" s="14">
        <v>31</v>
      </c>
      <c r="K19" s="14">
        <v>17</v>
      </c>
      <c r="L19" s="14">
        <v>664</v>
      </c>
      <c r="M19" s="14">
        <v>755</v>
      </c>
      <c r="N19" s="14">
        <v>414</v>
      </c>
      <c r="O19" s="14">
        <v>47</v>
      </c>
      <c r="P19" s="14">
        <v>311</v>
      </c>
      <c r="Q19" s="14">
        <v>369</v>
      </c>
      <c r="R19" s="55">
        <v>104</v>
      </c>
      <c r="S19" s="55">
        <v>234</v>
      </c>
      <c r="T19" s="14">
        <v>248</v>
      </c>
      <c r="U19" s="14">
        <v>281</v>
      </c>
      <c r="V19" s="14">
        <v>8</v>
      </c>
      <c r="W19" s="32">
        <v>185</v>
      </c>
      <c r="X19" s="95">
        <f t="shared" si="4"/>
        <v>5141</v>
      </c>
      <c r="Y19" s="32">
        <v>77</v>
      </c>
      <c r="Z19" s="32"/>
      <c r="AA19"/>
      <c r="AB19" s="147" t="s">
        <v>93</v>
      </c>
      <c r="AC19" s="148"/>
      <c r="AD19" s="86">
        <f aca="true" t="shared" si="21" ref="AD19:AM19">SUM(AD6:AD18)</f>
        <v>378</v>
      </c>
      <c r="AE19" s="86">
        <f t="shared" si="21"/>
        <v>167</v>
      </c>
      <c r="AF19" s="86">
        <f t="shared" si="21"/>
        <v>1248</v>
      </c>
      <c r="AG19" s="86">
        <f t="shared" si="21"/>
        <v>1205</v>
      </c>
      <c r="AH19" s="86">
        <f t="shared" si="21"/>
        <v>24</v>
      </c>
      <c r="AI19" s="86">
        <f t="shared" si="21"/>
        <v>26</v>
      </c>
      <c r="AJ19" s="86">
        <f t="shared" si="21"/>
        <v>1255</v>
      </c>
      <c r="AK19" s="86">
        <f t="shared" si="21"/>
        <v>160</v>
      </c>
      <c r="AL19" s="86">
        <f t="shared" si="21"/>
        <v>5567</v>
      </c>
      <c r="AM19" s="86">
        <f t="shared" si="21"/>
        <v>5141</v>
      </c>
      <c r="AN19" s="82">
        <f t="shared" si="18"/>
        <v>4.096414342629482</v>
      </c>
      <c r="AO19" s="83">
        <f>AL19/AD22</f>
        <v>179.58064516129033</v>
      </c>
      <c r="AP19" s="83">
        <f>(AL19/(AD19*AD22))*100</f>
        <v>47.50810718552654</v>
      </c>
      <c r="AQ19" s="83">
        <f t="shared" si="17"/>
        <v>3.32010582010582</v>
      </c>
      <c r="AR19" s="83">
        <f>((AD19*AD22)-AL19)/AJ19</f>
        <v>4.901195219123506</v>
      </c>
      <c r="AS19" s="83">
        <f>((AH19+AI19)/AJ19)*1000</f>
        <v>39.8406374501992</v>
      </c>
      <c r="AT19" s="83">
        <f>(AI19/AJ19)*1000</f>
        <v>20.717131474103585</v>
      </c>
      <c r="AU19"/>
      <c r="AV19" s="12">
        <f t="shared" si="9"/>
        <v>13</v>
      </c>
      <c r="AW19" s="11" t="s">
        <v>44</v>
      </c>
      <c r="AX19" s="16">
        <v>24</v>
      </c>
      <c r="AY19" s="16">
        <v>30</v>
      </c>
      <c r="AZ19" s="16">
        <v>29</v>
      </c>
      <c r="BA19" s="16">
        <v>3</v>
      </c>
      <c r="BB19" s="16">
        <v>8</v>
      </c>
      <c r="BC19" s="17">
        <f t="shared" si="6"/>
        <v>40</v>
      </c>
      <c r="BD19" s="17">
        <f t="shared" si="7"/>
        <v>14</v>
      </c>
      <c r="BE19" s="17">
        <f t="shared" si="10"/>
        <v>204</v>
      </c>
      <c r="BF19" s="16">
        <v>63</v>
      </c>
      <c r="BG19" s="16"/>
      <c r="BH19" s="16">
        <v>15</v>
      </c>
      <c r="BI19" s="16"/>
      <c r="BJ19" s="16"/>
      <c r="BK19" s="16"/>
      <c r="BL19" s="35"/>
      <c r="BM19" s="46">
        <v>11</v>
      </c>
      <c r="BN19" s="46">
        <v>9</v>
      </c>
      <c r="BO19" s="16">
        <v>2</v>
      </c>
      <c r="BP19" s="16">
        <v>104</v>
      </c>
      <c r="BQ19" s="24">
        <v>181</v>
      </c>
      <c r="BR19" s="37">
        <f t="shared" si="11"/>
        <v>4.525</v>
      </c>
      <c r="BS19" s="28"/>
      <c r="BU19" s="12">
        <f t="shared" si="12"/>
        <v>13</v>
      </c>
      <c r="BV19" s="11" t="s">
        <v>44</v>
      </c>
      <c r="BW19" s="16">
        <v>24</v>
      </c>
      <c r="BX19" s="16">
        <v>30</v>
      </c>
      <c r="BY19" s="16">
        <v>29</v>
      </c>
      <c r="BZ19" s="16">
        <v>3</v>
      </c>
      <c r="CA19" s="16">
        <v>8</v>
      </c>
      <c r="CB19" s="17">
        <f t="shared" si="8"/>
        <v>37</v>
      </c>
      <c r="CC19" s="16"/>
      <c r="CD19" s="16"/>
      <c r="CE19" s="16"/>
      <c r="CF19" s="16"/>
      <c r="CG19" s="16"/>
      <c r="CH19" s="16"/>
      <c r="CI19" s="35"/>
      <c r="CJ19" s="46">
        <v>3</v>
      </c>
      <c r="CK19" s="46">
        <v>2</v>
      </c>
      <c r="CL19" s="16">
        <v>1</v>
      </c>
      <c r="CM19" s="16">
        <v>31</v>
      </c>
      <c r="CN19" s="28"/>
    </row>
    <row r="20" spans="1:92" ht="24.75" customHeight="1">
      <c r="A20" s="13">
        <v>13</v>
      </c>
      <c r="B20" s="50" t="s">
        <v>103</v>
      </c>
      <c r="C20" s="33">
        <f>C19/C16</f>
        <v>2.0918367346938775</v>
      </c>
      <c r="D20" s="33">
        <f aca="true" t="shared" si="22" ref="D20:Z20">D19/D16</f>
        <v>4.168674698795181</v>
      </c>
      <c r="E20" s="33">
        <f>E19/E16</f>
        <v>4.360294117647059</v>
      </c>
      <c r="F20" s="33">
        <f>F19/F16</f>
        <v>3.421875</v>
      </c>
      <c r="G20" s="33">
        <f t="shared" si="22"/>
        <v>4</v>
      </c>
      <c r="H20" s="33">
        <f>H19/H16</f>
        <v>2.4</v>
      </c>
      <c r="I20" s="33">
        <f t="shared" si="22"/>
        <v>2.923076923076923</v>
      </c>
      <c r="J20" s="33">
        <f t="shared" si="22"/>
        <v>3.875</v>
      </c>
      <c r="K20" s="33">
        <f t="shared" si="22"/>
        <v>5.666666666666667</v>
      </c>
      <c r="L20" s="33">
        <f t="shared" si="22"/>
        <v>3.422680412371134</v>
      </c>
      <c r="M20" s="33">
        <f t="shared" si="22"/>
        <v>4.01595744680851</v>
      </c>
      <c r="N20" s="33">
        <f t="shared" si="22"/>
        <v>5.048780487804878</v>
      </c>
      <c r="O20" s="33">
        <f t="shared" si="22"/>
        <v>7.833333333333333</v>
      </c>
      <c r="P20" s="33">
        <f t="shared" si="22"/>
        <v>16.36842105263158</v>
      </c>
      <c r="Q20" s="33">
        <f t="shared" si="22"/>
        <v>4.054945054945055</v>
      </c>
      <c r="R20" s="96">
        <f t="shared" si="22"/>
        <v>5.777777777777778</v>
      </c>
      <c r="S20" s="96">
        <f t="shared" si="22"/>
        <v>3.9</v>
      </c>
      <c r="T20" s="33">
        <f t="shared" si="22"/>
        <v>3.8153846153846156</v>
      </c>
      <c r="U20" s="33">
        <f t="shared" si="22"/>
        <v>3.5569620253164556</v>
      </c>
      <c r="V20" s="33">
        <f>V19/V16</f>
        <v>2</v>
      </c>
      <c r="W20" s="33">
        <f t="shared" si="22"/>
        <v>7.708333333333333</v>
      </c>
      <c r="X20" s="33">
        <f t="shared" si="22"/>
        <v>4.096414342629482</v>
      </c>
      <c r="Y20" s="33">
        <f>Y19/Y16</f>
        <v>1.4528301886792452</v>
      </c>
      <c r="Z20" s="33" t="e">
        <f t="shared" si="22"/>
        <v>#DIV/0!</v>
      </c>
      <c r="AA20"/>
      <c r="AB20" s="12">
        <f>AB18+1</f>
        <v>14</v>
      </c>
      <c r="AC20" s="8" t="s">
        <v>96</v>
      </c>
      <c r="AD20" s="87"/>
      <c r="AE20" s="55">
        <v>4</v>
      </c>
      <c r="AF20" s="55">
        <v>57</v>
      </c>
      <c r="AG20" s="55">
        <v>61</v>
      </c>
      <c r="AH20" s="55"/>
      <c r="AI20" s="55"/>
      <c r="AJ20" s="79">
        <f>SUM(AG20:AI20)</f>
        <v>61</v>
      </c>
      <c r="AK20" s="80">
        <f>((SUM(AE20:AF20))-(SUM(AG20:AI20)))</f>
        <v>0</v>
      </c>
      <c r="AL20" s="55">
        <v>72</v>
      </c>
      <c r="AM20" s="55">
        <v>77</v>
      </c>
      <c r="AN20" s="82">
        <f t="shared" si="18"/>
        <v>1.2622950819672132</v>
      </c>
      <c r="AO20" s="83">
        <f>AL20/AD22</f>
        <v>2.3225806451612905</v>
      </c>
      <c r="AP20" s="83" t="e">
        <f>(AL20/(AD20*AD22))*100</f>
        <v>#DIV/0!</v>
      </c>
      <c r="AQ20" s="83" t="e">
        <f t="shared" si="17"/>
        <v>#DIV/0!</v>
      </c>
      <c r="AR20" s="83">
        <f>((AD20*AD22)-AL20)/AJ20</f>
        <v>-1.180327868852459</v>
      </c>
      <c r="AS20" s="83">
        <f>((AH20+AI20)/AJ19)*1000</f>
        <v>0</v>
      </c>
      <c r="AT20" s="83">
        <f>(AI20/AJ19)*1000</f>
        <v>0</v>
      </c>
      <c r="AU20"/>
      <c r="AV20" s="12">
        <f t="shared" si="9"/>
        <v>14</v>
      </c>
      <c r="AW20" s="11" t="s">
        <v>45</v>
      </c>
      <c r="AX20" s="16">
        <v>8</v>
      </c>
      <c r="AY20" s="16">
        <v>25</v>
      </c>
      <c r="AZ20" s="16">
        <v>29</v>
      </c>
      <c r="BA20" s="16"/>
      <c r="BB20" s="16"/>
      <c r="BC20" s="17">
        <f t="shared" si="6"/>
        <v>29</v>
      </c>
      <c r="BD20" s="17">
        <f t="shared" si="7"/>
        <v>4</v>
      </c>
      <c r="BE20" s="17">
        <f t="shared" si="10"/>
        <v>60</v>
      </c>
      <c r="BF20" s="16"/>
      <c r="BG20" s="16"/>
      <c r="BH20" s="16"/>
      <c r="BI20" s="16"/>
      <c r="BJ20" s="16"/>
      <c r="BK20" s="16"/>
      <c r="BL20" s="35"/>
      <c r="BM20" s="46"/>
      <c r="BN20" s="46">
        <v>11</v>
      </c>
      <c r="BO20" s="16">
        <v>8</v>
      </c>
      <c r="BP20" s="16">
        <v>41</v>
      </c>
      <c r="BQ20" s="24">
        <v>60</v>
      </c>
      <c r="BR20" s="37">
        <f t="shared" si="11"/>
        <v>2.0689655172413794</v>
      </c>
      <c r="BS20" s="28"/>
      <c r="BU20" s="12">
        <f t="shared" si="12"/>
        <v>14</v>
      </c>
      <c r="BV20" s="11" t="s">
        <v>45</v>
      </c>
      <c r="BW20" s="16">
        <v>8</v>
      </c>
      <c r="BX20" s="16">
        <v>25</v>
      </c>
      <c r="BY20" s="16">
        <v>29</v>
      </c>
      <c r="BZ20" s="16"/>
      <c r="CA20" s="16"/>
      <c r="CB20" s="17">
        <f t="shared" si="8"/>
        <v>29</v>
      </c>
      <c r="CC20" s="16"/>
      <c r="CD20" s="16"/>
      <c r="CE20" s="16"/>
      <c r="CF20" s="16"/>
      <c r="CG20" s="16"/>
      <c r="CH20" s="16"/>
      <c r="CI20" s="35"/>
      <c r="CJ20" s="46">
        <v>1</v>
      </c>
      <c r="CK20" s="46">
        <v>8</v>
      </c>
      <c r="CL20" s="16">
        <v>3</v>
      </c>
      <c r="CM20" s="16">
        <v>17</v>
      </c>
      <c r="CN20" s="28"/>
    </row>
    <row r="21" spans="1:92" ht="24.75" customHeight="1">
      <c r="A21" s="13">
        <v>14</v>
      </c>
      <c r="B21" s="30" t="s">
        <v>83</v>
      </c>
      <c r="C21" s="33">
        <f>C18/C28</f>
        <v>6.225806451612903</v>
      </c>
      <c r="D21" s="33">
        <f>D18/C28</f>
        <v>10.161290322580646</v>
      </c>
      <c r="E21" s="33">
        <f>E18/C28</f>
        <v>17</v>
      </c>
      <c r="F21" s="33">
        <f>F18/C28</f>
        <v>7.193548387096774</v>
      </c>
      <c r="G21" s="33">
        <f>G18/C28</f>
        <v>6.645161290322581</v>
      </c>
      <c r="H21" s="33">
        <f>H18/C28</f>
        <v>3.935483870967742</v>
      </c>
      <c r="I21" s="33">
        <f>I18/C28</f>
        <v>3.903225806451613</v>
      </c>
      <c r="J21" s="33">
        <f>J18/C28</f>
        <v>3.2580645161290325</v>
      </c>
      <c r="K21" s="33">
        <f>K18/C28</f>
        <v>2.3870967741935485</v>
      </c>
      <c r="L21" s="33">
        <f>L18/C28</f>
        <v>23.129032258064516</v>
      </c>
      <c r="M21" s="33">
        <f>M18/C28</f>
        <v>23.419354838709676</v>
      </c>
      <c r="N21" s="33">
        <f>N18/C28</f>
        <v>12.064516129032258</v>
      </c>
      <c r="O21" s="33">
        <f>O18/C28</f>
        <v>1.096774193548387</v>
      </c>
      <c r="P21" s="33">
        <f>P18/C28</f>
        <v>10.548387096774194</v>
      </c>
      <c r="Q21" s="33">
        <f>Q18/C28</f>
        <v>12.096774193548388</v>
      </c>
      <c r="R21" s="96">
        <f>R18/C28</f>
        <v>3.7096774193548385</v>
      </c>
      <c r="S21" s="96">
        <f>S18/C28</f>
        <v>7.483870967741935</v>
      </c>
      <c r="T21" s="33">
        <f>T18/C28</f>
        <v>8.225806451612904</v>
      </c>
      <c r="U21" s="33">
        <f>U18/C28</f>
        <v>9.290322580645162</v>
      </c>
      <c r="V21" s="33">
        <f>V18/C28</f>
        <v>3.903225806451613</v>
      </c>
      <c r="W21" s="33">
        <f>W18/C28</f>
        <v>3.903225806451613</v>
      </c>
      <c r="X21" s="33">
        <f>X18/C28</f>
        <v>179.58064516129033</v>
      </c>
      <c r="Y21" s="33" t="e">
        <f>Y18/B28</f>
        <v>#DIV/0!</v>
      </c>
      <c r="Z21" s="33">
        <f>Z18/C28</f>
        <v>0</v>
      </c>
      <c r="AA21"/>
      <c r="AB21" s="12">
        <f>AB20+1</f>
        <v>15</v>
      </c>
      <c r="AC21" s="8" t="s">
        <v>71</v>
      </c>
      <c r="AD21" s="12"/>
      <c r="AE21" s="55"/>
      <c r="AF21" s="55"/>
      <c r="AG21" s="55"/>
      <c r="AH21" s="55"/>
      <c r="AI21" s="55"/>
      <c r="AJ21" s="79">
        <f>SUM(AG21:AI21)</f>
        <v>0</v>
      </c>
      <c r="AK21" s="80">
        <f>((SUM(AE21:AF21))-(SUM(AG21:AI21)))</f>
        <v>0</v>
      </c>
      <c r="AL21" s="55"/>
      <c r="AM21" s="55"/>
      <c r="AN21" s="82" t="e">
        <f t="shared" si="18"/>
        <v>#DIV/0!</v>
      </c>
      <c r="AO21" s="83">
        <f>AL21/AD22</f>
        <v>0</v>
      </c>
      <c r="AP21" s="83" t="e">
        <f>(AL21/(AD21*AD22))*100</f>
        <v>#DIV/0!</v>
      </c>
      <c r="AQ21" s="83" t="e">
        <f t="shared" si="17"/>
        <v>#DIV/0!</v>
      </c>
      <c r="AR21" s="83" t="e">
        <f>((AD21*AD22)-AL21)/AJ21</f>
        <v>#DIV/0!</v>
      </c>
      <c r="AS21" s="83">
        <f>((AH21+AI21)/AJ19)*1000</f>
        <v>0</v>
      </c>
      <c r="AT21" s="83">
        <f>(AI21/AJ19)*1000</f>
        <v>0</v>
      </c>
      <c r="AU21"/>
      <c r="AV21" s="12">
        <f>AV20+1</f>
        <v>15</v>
      </c>
      <c r="AW21" s="11" t="s">
        <v>46</v>
      </c>
      <c r="AX21" s="28">
        <v>13</v>
      </c>
      <c r="AY21" s="16">
        <v>90</v>
      </c>
      <c r="AZ21" s="16">
        <v>91</v>
      </c>
      <c r="BA21" s="16">
        <v>6</v>
      </c>
      <c r="BB21" s="16">
        <v>2</v>
      </c>
      <c r="BC21" s="17">
        <f t="shared" si="6"/>
        <v>99</v>
      </c>
      <c r="BD21" s="17">
        <f t="shared" si="7"/>
        <v>4</v>
      </c>
      <c r="BE21" s="17">
        <f t="shared" si="10"/>
        <v>536</v>
      </c>
      <c r="BF21" s="16"/>
      <c r="BG21" s="16">
        <v>122</v>
      </c>
      <c r="BH21" s="16"/>
      <c r="BI21" s="16"/>
      <c r="BJ21" s="16"/>
      <c r="BK21" s="16"/>
      <c r="BL21" s="46">
        <v>121</v>
      </c>
      <c r="BM21" s="46">
        <v>18</v>
      </c>
      <c r="BN21" s="46">
        <v>60</v>
      </c>
      <c r="BO21" s="16">
        <v>60</v>
      </c>
      <c r="BP21" s="16">
        <v>155</v>
      </c>
      <c r="BQ21" s="24">
        <v>346</v>
      </c>
      <c r="BR21" s="37">
        <f t="shared" si="11"/>
        <v>3.494949494949495</v>
      </c>
      <c r="BS21" s="28"/>
      <c r="BU21" s="12">
        <f>BU20+1</f>
        <v>15</v>
      </c>
      <c r="BV21" s="11" t="s">
        <v>46</v>
      </c>
      <c r="BW21" s="28">
        <v>13</v>
      </c>
      <c r="BX21" s="16">
        <v>90</v>
      </c>
      <c r="BY21" s="16">
        <v>91</v>
      </c>
      <c r="BZ21" s="16">
        <v>6</v>
      </c>
      <c r="CA21" s="16">
        <v>2</v>
      </c>
      <c r="CB21" s="17">
        <f t="shared" si="8"/>
        <v>99</v>
      </c>
      <c r="CC21" s="16"/>
      <c r="CD21" s="16">
        <v>4</v>
      </c>
      <c r="CE21" s="16"/>
      <c r="CF21" s="16"/>
      <c r="CG21" s="16"/>
      <c r="CH21" s="16"/>
      <c r="CI21" s="28">
        <v>58</v>
      </c>
      <c r="CJ21" s="46">
        <v>6</v>
      </c>
      <c r="CK21" s="46">
        <v>20</v>
      </c>
      <c r="CL21" s="16">
        <v>11</v>
      </c>
      <c r="CM21" s="16"/>
      <c r="CN21" s="28"/>
    </row>
    <row r="22" spans="1:92" ht="24.75" customHeight="1">
      <c r="A22" s="13">
        <f aca="true" t="shared" si="23" ref="A22:A27">A21+1</f>
        <v>15</v>
      </c>
      <c r="B22" s="30" t="s">
        <v>19</v>
      </c>
      <c r="C22" s="96">
        <f>(C18/(C6*C28))*100</f>
        <v>22.235023041474655</v>
      </c>
      <c r="D22" s="96">
        <f>(D18/(D6*C28))*100</f>
        <v>67.74193548387096</v>
      </c>
      <c r="E22" s="96">
        <f>(E18/(E6*C28))*100</f>
        <v>60.71428571428571</v>
      </c>
      <c r="F22" s="96">
        <f>(F18/(F6*C28))*100</f>
        <v>29.973118279569892</v>
      </c>
      <c r="G22" s="96">
        <f>(G18/(G6*C28))*100</f>
        <v>55.376344086021504</v>
      </c>
      <c r="H22" s="96">
        <f>(H18/(H6*C28))*100</f>
        <v>35.77712609970675</v>
      </c>
      <c r="I22" s="96">
        <f>(I18/(I6*C28))*100</f>
        <v>32.526881720430104</v>
      </c>
      <c r="J22" s="96">
        <f>(J18/(J6*C28))*100</f>
        <v>65.16129032258064</v>
      </c>
      <c r="K22" s="96">
        <f>(K18/(K6*C28))*100</f>
        <v>39.784946236559136</v>
      </c>
      <c r="L22" s="96">
        <f>(L18/(L6*C28))*100</f>
        <v>64.24731182795699</v>
      </c>
      <c r="M22" s="96">
        <f>(M18/(M6*C28))*100</f>
        <v>78.06451612903226</v>
      </c>
      <c r="N22" s="96">
        <f>(N18/(N6*C28))*100</f>
        <v>50.26881720430107</v>
      </c>
      <c r="O22" s="96">
        <f>(O18/(O6*C28))*100</f>
        <v>18.27956989247312</v>
      </c>
      <c r="P22" s="96">
        <f>(P18/(P6*C28))*100</f>
        <v>65.92741935483872</v>
      </c>
      <c r="Q22" s="96">
        <f>(Q18/(Q6*C28))*100</f>
        <v>46.52605459057072</v>
      </c>
      <c r="R22" s="96">
        <f>(R18/(R6*C28))*100</f>
        <v>20.60931899641577</v>
      </c>
      <c r="S22" s="96">
        <f>(S18/(S6*C28))*100</f>
        <v>35.63748079877112</v>
      </c>
      <c r="T22" s="96">
        <f>(T18/(T6*C28))*100</f>
        <v>41.12903225806452</v>
      </c>
      <c r="U22" s="96">
        <f>(U18/(U6*C28))*100</f>
        <v>46.45161290322581</v>
      </c>
      <c r="V22" s="96">
        <f>(V18/(V6*C28))*100</f>
        <v>65.05376344086021</v>
      </c>
      <c r="W22" s="96">
        <f>(W18/(W6*C28))*100</f>
        <v>27.880184331797235</v>
      </c>
      <c r="X22" s="96">
        <f>(X18/(X6*C28))*100</f>
        <v>47.50810718552654</v>
      </c>
      <c r="Y22" s="96" t="e">
        <f>(Y18/(Y6*C28))*100</f>
        <v>#DIV/0!</v>
      </c>
      <c r="Z22" s="96">
        <f>(Z18/(Z6*C28))*100</f>
        <v>0</v>
      </c>
      <c r="AA22" s="18"/>
      <c r="AB22" s="25" t="s">
        <v>21</v>
      </c>
      <c r="AC22" s="25"/>
      <c r="AD22" s="107">
        <f>C28</f>
        <v>31</v>
      </c>
      <c r="AE22" s="25" t="s">
        <v>20</v>
      </c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123"/>
      <c r="AV22" s="12">
        <f t="shared" si="9"/>
        <v>16</v>
      </c>
      <c r="AW22" s="8" t="s">
        <v>81</v>
      </c>
      <c r="AX22" s="34">
        <v>3</v>
      </c>
      <c r="AY22" s="16">
        <v>54</v>
      </c>
      <c r="AZ22" s="16">
        <v>52</v>
      </c>
      <c r="BA22" s="16"/>
      <c r="BB22" s="16"/>
      <c r="BC22" s="17">
        <f t="shared" si="6"/>
        <v>52</v>
      </c>
      <c r="BD22" s="17">
        <f t="shared" si="7"/>
        <v>5</v>
      </c>
      <c r="BE22" s="17">
        <f t="shared" si="10"/>
        <v>182</v>
      </c>
      <c r="BF22" s="16"/>
      <c r="BG22" s="16"/>
      <c r="BH22" s="16"/>
      <c r="BI22" s="16"/>
      <c r="BJ22" s="16"/>
      <c r="BK22" s="16"/>
      <c r="BL22" s="35"/>
      <c r="BM22" s="46"/>
      <c r="BN22" s="46">
        <v>22</v>
      </c>
      <c r="BO22" s="16">
        <v>27</v>
      </c>
      <c r="BP22" s="16">
        <v>133</v>
      </c>
      <c r="BQ22" s="24">
        <v>227</v>
      </c>
      <c r="BR22" s="37">
        <f t="shared" si="11"/>
        <v>4.365384615384615</v>
      </c>
      <c r="BS22" s="28"/>
      <c r="BU22" s="12">
        <f t="shared" si="12"/>
        <v>16</v>
      </c>
      <c r="BV22" s="8" t="s">
        <v>81</v>
      </c>
      <c r="BW22" s="34">
        <v>3</v>
      </c>
      <c r="BX22" s="16">
        <v>54</v>
      </c>
      <c r="BY22" s="16">
        <v>52</v>
      </c>
      <c r="BZ22" s="16"/>
      <c r="CA22" s="16"/>
      <c r="CB22" s="17">
        <f t="shared" si="8"/>
        <v>52</v>
      </c>
      <c r="CC22" s="16"/>
      <c r="CD22" s="16"/>
      <c r="CE22" s="16"/>
      <c r="CF22" s="16"/>
      <c r="CG22" s="16"/>
      <c r="CH22" s="16"/>
      <c r="CI22" s="35"/>
      <c r="CJ22" s="46">
        <v>1</v>
      </c>
      <c r="CK22" s="46">
        <v>6</v>
      </c>
      <c r="CL22" s="16">
        <v>7</v>
      </c>
      <c r="CM22" s="16">
        <v>38</v>
      </c>
      <c r="CN22" s="28"/>
    </row>
    <row r="23" spans="1:92" ht="24.75" customHeight="1">
      <c r="A23" s="13">
        <f t="shared" si="23"/>
        <v>16</v>
      </c>
      <c r="B23" s="30" t="s">
        <v>135</v>
      </c>
      <c r="C23" s="33">
        <f aca="true" t="shared" si="24" ref="C23:Z23">C16/C6</f>
        <v>3.5</v>
      </c>
      <c r="D23" s="33">
        <f t="shared" si="24"/>
        <v>5.533333333333333</v>
      </c>
      <c r="E23" s="33">
        <f>E16/E6</f>
        <v>4.857142857142857</v>
      </c>
      <c r="F23" s="33">
        <f>F16/F6</f>
        <v>2.6666666666666665</v>
      </c>
      <c r="G23" s="33">
        <f t="shared" si="24"/>
        <v>1.25</v>
      </c>
      <c r="H23" s="33">
        <f>H16/H6</f>
        <v>0.45454545454545453</v>
      </c>
      <c r="I23" s="33">
        <f t="shared" si="24"/>
        <v>1.0833333333333333</v>
      </c>
      <c r="J23" s="33">
        <f>J16/J6</f>
        <v>1.6</v>
      </c>
      <c r="K23" s="33">
        <f>K16/K6</f>
        <v>0.5</v>
      </c>
      <c r="L23" s="33">
        <f t="shared" si="24"/>
        <v>5.388888888888889</v>
      </c>
      <c r="M23" s="33">
        <f t="shared" si="24"/>
        <v>6.266666666666667</v>
      </c>
      <c r="N23" s="33">
        <f t="shared" si="24"/>
        <v>3.4166666666666665</v>
      </c>
      <c r="O23" s="33">
        <f t="shared" si="24"/>
        <v>1</v>
      </c>
      <c r="P23" s="33">
        <f t="shared" si="24"/>
        <v>1.1875</v>
      </c>
      <c r="Q23" s="33">
        <f t="shared" si="24"/>
        <v>3.5</v>
      </c>
      <c r="R23" s="96">
        <f t="shared" si="24"/>
        <v>1</v>
      </c>
      <c r="S23" s="96">
        <f t="shared" si="24"/>
        <v>2.857142857142857</v>
      </c>
      <c r="T23" s="33">
        <f t="shared" si="24"/>
        <v>3.25</v>
      </c>
      <c r="U23" s="33">
        <f t="shared" si="24"/>
        <v>3.95</v>
      </c>
      <c r="V23" s="33">
        <f t="shared" si="24"/>
        <v>0.6666666666666666</v>
      </c>
      <c r="W23" s="33">
        <f t="shared" si="24"/>
        <v>1.7142857142857142</v>
      </c>
      <c r="X23" s="33">
        <f>X16/X6</f>
        <v>3.32010582010582</v>
      </c>
      <c r="Y23" s="33" t="e">
        <f t="shared" si="24"/>
        <v>#DIV/0!</v>
      </c>
      <c r="Z23" s="33">
        <f t="shared" si="24"/>
        <v>0</v>
      </c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  <c r="AN23" s="20"/>
      <c r="AO23" s="20"/>
      <c r="AP23" s="20"/>
      <c r="AQ23" s="18"/>
      <c r="AR23" s="18"/>
      <c r="AS23"/>
      <c r="AT23" s="185"/>
      <c r="AU23" s="185"/>
      <c r="AV23" s="12">
        <f t="shared" si="9"/>
        <v>17</v>
      </c>
      <c r="AW23" s="8" t="s">
        <v>94</v>
      </c>
      <c r="AX23" s="28">
        <v>10</v>
      </c>
      <c r="AY23" s="16">
        <v>21</v>
      </c>
      <c r="AZ23" s="16">
        <v>19</v>
      </c>
      <c r="BA23" s="16"/>
      <c r="BB23" s="16"/>
      <c r="BC23" s="17">
        <f t="shared" si="6"/>
        <v>19</v>
      </c>
      <c r="BD23" s="17">
        <f t="shared" si="7"/>
        <v>12</v>
      </c>
      <c r="BE23" s="17">
        <f t="shared" si="10"/>
        <v>322</v>
      </c>
      <c r="BF23" s="16"/>
      <c r="BG23" s="16"/>
      <c r="BH23" s="16"/>
      <c r="BI23" s="16"/>
      <c r="BJ23" s="16"/>
      <c r="BK23" s="16"/>
      <c r="BL23" s="35"/>
      <c r="BM23" s="46"/>
      <c r="BN23" s="46"/>
      <c r="BO23" s="16">
        <v>40</v>
      </c>
      <c r="BP23" s="16">
        <v>282</v>
      </c>
      <c r="BQ23" s="34">
        <v>311</v>
      </c>
      <c r="BR23" s="37">
        <f t="shared" si="11"/>
        <v>16.36842105263158</v>
      </c>
      <c r="BS23" s="35"/>
      <c r="BU23" s="12">
        <f t="shared" si="12"/>
        <v>17</v>
      </c>
      <c r="BV23" s="8" t="s">
        <v>94</v>
      </c>
      <c r="BW23" s="28">
        <v>10</v>
      </c>
      <c r="BX23" s="16">
        <v>21</v>
      </c>
      <c r="BY23" s="16">
        <v>19</v>
      </c>
      <c r="BZ23" s="16"/>
      <c r="CA23" s="16"/>
      <c r="CB23" s="17">
        <f t="shared" si="8"/>
        <v>19</v>
      </c>
      <c r="CC23" s="16"/>
      <c r="CD23" s="16"/>
      <c r="CE23" s="16"/>
      <c r="CF23" s="16"/>
      <c r="CG23" s="16"/>
      <c r="CH23" s="16"/>
      <c r="CI23" s="35"/>
      <c r="CJ23" s="46"/>
      <c r="CK23" s="46"/>
      <c r="CL23" s="16">
        <v>2</v>
      </c>
      <c r="CM23" s="16">
        <v>17</v>
      </c>
      <c r="CN23" s="28"/>
    </row>
    <row r="24" spans="1:92" ht="24.75" customHeight="1">
      <c r="A24" s="13">
        <f t="shared" si="23"/>
        <v>17</v>
      </c>
      <c r="B24" s="30" t="s">
        <v>138</v>
      </c>
      <c r="C24" s="96">
        <f>((C6*C28)-C18)/C16</f>
        <v>6.887755102040816</v>
      </c>
      <c r="D24" s="96">
        <f>((D6*C28)-D18)/D16</f>
        <v>1.8072289156626506</v>
      </c>
      <c r="E24" s="96">
        <f>((E6*C28)-E18)/E16</f>
        <v>2.5073529411764706</v>
      </c>
      <c r="F24" s="96">
        <f>((F6*C28)-F18)/F16</f>
        <v>8.140625</v>
      </c>
      <c r="G24" s="96">
        <f>((G6*C28)-G18)/G16</f>
        <v>11.066666666666666</v>
      </c>
      <c r="H24" s="96">
        <f>((H6*C28)-H18)/H16</f>
        <v>43.8</v>
      </c>
      <c r="I24" s="96">
        <f>((I6*C28)-I18)/I16</f>
        <v>19.307692307692307</v>
      </c>
      <c r="J24" s="96">
        <f>((J6*C28)-J18)/J16</f>
        <v>6.75</v>
      </c>
      <c r="K24" s="96">
        <f>((K6*C28)-K18)/K16</f>
        <v>37.333333333333336</v>
      </c>
      <c r="L24" s="96">
        <f>((L6*C28)-L18)/L16</f>
        <v>2.056701030927835</v>
      </c>
      <c r="M24" s="96">
        <f>((M6*C28)-M18)/M16</f>
        <v>1.0851063829787233</v>
      </c>
      <c r="N24" s="96">
        <f>((N6*C28)-N18)/N16</f>
        <v>4.512195121951219</v>
      </c>
      <c r="O24" s="96">
        <f>((O6*C28)-O18)/O16</f>
        <v>25.333333333333332</v>
      </c>
      <c r="P24" s="96">
        <f>((P6*C28)-P18)/P16</f>
        <v>8.894736842105264</v>
      </c>
      <c r="Q24" s="96">
        <f>((Q6*C28)-Q18)/Q16</f>
        <v>4.736263736263736</v>
      </c>
      <c r="R24" s="96">
        <f>((R6*C28)-R18)/R16</f>
        <v>24.61111111111111</v>
      </c>
      <c r="S24" s="96">
        <f>((S6*C28)-S18)/S16</f>
        <v>6.983333333333333</v>
      </c>
      <c r="T24" s="96">
        <f>((T6*C28)-T18)/T16</f>
        <v>5.615384615384615</v>
      </c>
      <c r="U24" s="96">
        <f>((U6*C28)-U18)/U16</f>
        <v>4.2025316455696204</v>
      </c>
      <c r="V24" s="96">
        <f>((V6*C28)-V18)/V16</f>
        <v>16.25</v>
      </c>
      <c r="W24" s="96">
        <f>((W6*C28)-W18)/W16</f>
        <v>13.041666666666666</v>
      </c>
      <c r="X24" s="96">
        <f>((X6*C28)-X18)/X16</f>
        <v>4.901195219123506</v>
      </c>
      <c r="Y24" s="96">
        <f>((Y6*C28)-Y18)/Y16</f>
        <v>-1.3584905660377358</v>
      </c>
      <c r="Z24" s="96" t="e">
        <f>((Z6*C28)-Z18)/Z16</f>
        <v>#DIV/0!</v>
      </c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20"/>
      <c r="AN24" s="20"/>
      <c r="AO24" s="20"/>
      <c r="AP24" s="20"/>
      <c r="AQ24" s="18"/>
      <c r="AR24" s="18"/>
      <c r="AS24"/>
      <c r="AT24" s="124"/>
      <c r="AU24" s="66"/>
      <c r="AV24" s="12">
        <f t="shared" si="9"/>
        <v>18</v>
      </c>
      <c r="AW24" s="11" t="s">
        <v>42</v>
      </c>
      <c r="AX24" s="24">
        <v>3</v>
      </c>
      <c r="AY24" s="24">
        <v>27</v>
      </c>
      <c r="AZ24" s="24">
        <v>27</v>
      </c>
      <c r="BA24" s="24"/>
      <c r="BB24" s="24"/>
      <c r="BC24" s="17">
        <f t="shared" si="6"/>
        <v>27</v>
      </c>
      <c r="BD24" s="17">
        <f t="shared" si="7"/>
        <v>3</v>
      </c>
      <c r="BE24" s="17">
        <f t="shared" si="10"/>
        <v>121</v>
      </c>
      <c r="BF24" s="24"/>
      <c r="BG24" s="24"/>
      <c r="BH24" s="24"/>
      <c r="BI24" s="24"/>
      <c r="BJ24" s="24"/>
      <c r="BK24" s="24"/>
      <c r="BL24" s="35"/>
      <c r="BM24" s="47"/>
      <c r="BN24" s="47"/>
      <c r="BO24" s="24"/>
      <c r="BP24" s="24">
        <v>121</v>
      </c>
      <c r="BQ24" s="24">
        <v>185</v>
      </c>
      <c r="BR24" s="37">
        <f t="shared" si="11"/>
        <v>6.851851851851852</v>
      </c>
      <c r="BS24" s="35"/>
      <c r="BU24" s="12">
        <f t="shared" si="12"/>
        <v>18</v>
      </c>
      <c r="BV24" s="11" t="s">
        <v>42</v>
      </c>
      <c r="BW24" s="24">
        <v>3</v>
      </c>
      <c r="BX24" s="24">
        <v>27</v>
      </c>
      <c r="BY24" s="24">
        <v>27</v>
      </c>
      <c r="BZ24" s="24"/>
      <c r="CA24" s="24"/>
      <c r="CB24" s="17">
        <f t="shared" si="8"/>
        <v>27</v>
      </c>
      <c r="CC24" s="24"/>
      <c r="CD24" s="24"/>
      <c r="CE24" s="24"/>
      <c r="CF24" s="24"/>
      <c r="CG24" s="24"/>
      <c r="CH24" s="24"/>
      <c r="CI24" s="35"/>
      <c r="CJ24" s="47"/>
      <c r="CK24" s="47"/>
      <c r="CL24" s="24"/>
      <c r="CM24" s="24">
        <v>27</v>
      </c>
      <c r="CN24" s="28"/>
    </row>
    <row r="25" spans="1:92" ht="24.75" customHeight="1">
      <c r="A25" s="13">
        <f t="shared" si="23"/>
        <v>18</v>
      </c>
      <c r="B25" s="11" t="s">
        <v>137</v>
      </c>
      <c r="C25" s="33">
        <f>((C13+C14)/X16)*1000</f>
        <v>0</v>
      </c>
      <c r="D25" s="33">
        <f>((D13+D14)/X16)*1000</f>
        <v>3.1872509960159365</v>
      </c>
      <c r="E25" s="33">
        <f>((E13+E14)/X16)*1000</f>
        <v>0</v>
      </c>
      <c r="F25" s="33">
        <f>((F13+F14)/X16)*1000</f>
        <v>0.7968127490039841</v>
      </c>
      <c r="G25" s="33">
        <f>((G13+G14)/X16)*1000</f>
        <v>11.952191235059761</v>
      </c>
      <c r="H25" s="33">
        <f>((H13+H14)/X16)*1000</f>
        <v>2.390438247011952</v>
      </c>
      <c r="I25" s="33">
        <f>((I13+I14)/X16)*1000</f>
        <v>10.358565737051793</v>
      </c>
      <c r="J25" s="33">
        <f>((J13+J14)/X16)*1000</f>
        <v>3.1872509960159365</v>
      </c>
      <c r="K25" s="33">
        <f>((K13+K14)/X16)*1000</f>
        <v>1.5936254980079683</v>
      </c>
      <c r="L25" s="33">
        <f>((L13+L14)/X16)*1000</f>
        <v>0</v>
      </c>
      <c r="M25" s="33">
        <f>((M13+M14)/X16)*1000</f>
        <v>2.390438247011952</v>
      </c>
      <c r="N25" s="33">
        <f>((N13+N14)/X16)*1000</f>
        <v>1.5936254980079683</v>
      </c>
      <c r="O25" s="33">
        <f>((O13+O14)/X16)*1000</f>
        <v>0</v>
      </c>
      <c r="P25" s="33">
        <f>((P13+P14)/X16)*1000</f>
        <v>0</v>
      </c>
      <c r="Q25" s="33">
        <f>((Q13+Q14)/X16)*1000</f>
        <v>0</v>
      </c>
      <c r="R25" s="96">
        <f>((R13+R14)/X16)*1000</f>
        <v>0</v>
      </c>
      <c r="S25" s="96">
        <f>((S13+S14)/X16)*1000</f>
        <v>0</v>
      </c>
      <c r="T25" s="33">
        <f>((T13+T14)/X16)*1000</f>
        <v>0</v>
      </c>
      <c r="U25" s="33">
        <f>((U13+U14)/X16)*1000</f>
        <v>0</v>
      </c>
      <c r="V25" s="33">
        <f>((V13+V14)/X16)*1000</f>
        <v>2.390438247011952</v>
      </c>
      <c r="W25" s="33">
        <f>((W13+W14)/X16)*1000</f>
        <v>0</v>
      </c>
      <c r="X25" s="33">
        <f>((X13+X14)/X16)*1000</f>
        <v>39.8406374501992</v>
      </c>
      <c r="Y25" s="33" t="e">
        <f>((Y13+Y14)/Z16)*1000</f>
        <v>#DIV/0!</v>
      </c>
      <c r="Z25" s="33" t="e">
        <f>((Z13+Z14)/Z16)*1000</f>
        <v>#DIV/0!</v>
      </c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20"/>
      <c r="AN25" s="20"/>
      <c r="AO25" s="20"/>
      <c r="AP25" s="20"/>
      <c r="AQ25" s="18"/>
      <c r="AR25" s="18"/>
      <c r="AS25"/>
      <c r="AT25" s="185"/>
      <c r="AU25" s="185"/>
      <c r="AV25" s="188" t="s">
        <v>82</v>
      </c>
      <c r="AW25" s="188"/>
      <c r="AX25" s="17">
        <f aca="true" t="shared" si="25" ref="AX25:BD25">SUM(AX7:AX24)</f>
        <v>167</v>
      </c>
      <c r="AY25" s="17">
        <f t="shared" si="25"/>
        <v>1248</v>
      </c>
      <c r="AZ25" s="17">
        <f t="shared" si="25"/>
        <v>1205</v>
      </c>
      <c r="BA25" s="17">
        <f t="shared" si="25"/>
        <v>24</v>
      </c>
      <c r="BB25" s="17">
        <f t="shared" si="25"/>
        <v>26</v>
      </c>
      <c r="BC25" s="17">
        <f t="shared" si="25"/>
        <v>1255</v>
      </c>
      <c r="BD25" s="17">
        <f t="shared" si="25"/>
        <v>160</v>
      </c>
      <c r="BE25" s="17">
        <f t="shared" si="10"/>
        <v>5567</v>
      </c>
      <c r="BF25" s="17">
        <f aca="true" t="shared" si="26" ref="BF25:BQ25">SUM(BF7:BF24)</f>
        <v>206</v>
      </c>
      <c r="BG25" s="17">
        <f t="shared" si="26"/>
        <v>122</v>
      </c>
      <c r="BH25" s="17">
        <f t="shared" si="26"/>
        <v>121</v>
      </c>
      <c r="BI25" s="17">
        <f t="shared" si="26"/>
        <v>101</v>
      </c>
      <c r="BJ25" s="17">
        <f t="shared" si="26"/>
        <v>74</v>
      </c>
      <c r="BK25" s="17">
        <f t="shared" si="26"/>
        <v>115</v>
      </c>
      <c r="BL25" s="17">
        <f t="shared" si="26"/>
        <v>121</v>
      </c>
      <c r="BM25" s="17">
        <f t="shared" si="26"/>
        <v>273</v>
      </c>
      <c r="BN25" s="17">
        <f t="shared" si="26"/>
        <v>687</v>
      </c>
      <c r="BO25" s="17">
        <f t="shared" si="26"/>
        <v>822</v>
      </c>
      <c r="BP25" s="17">
        <f t="shared" si="26"/>
        <v>2925</v>
      </c>
      <c r="BQ25" s="17">
        <f t="shared" si="26"/>
        <v>5141</v>
      </c>
      <c r="BR25" s="37">
        <f t="shared" si="11"/>
        <v>4.096414342629482</v>
      </c>
      <c r="BS25" s="17">
        <f>SUM(BS7:BS24)</f>
        <v>0</v>
      </c>
      <c r="BU25" s="201" t="s">
        <v>82</v>
      </c>
      <c r="BV25" s="202"/>
      <c r="BW25" s="17">
        <f>SUM(BW7:BW24)</f>
        <v>167</v>
      </c>
      <c r="BX25" s="17">
        <f>SUM(BX7:BX24)</f>
        <v>1248</v>
      </c>
      <c r="BY25" s="17">
        <f>SUM(BY7:BY24)</f>
        <v>1205</v>
      </c>
      <c r="BZ25" s="17">
        <f>SUM(BZ7:BZ24)</f>
        <v>24</v>
      </c>
      <c r="CA25" s="17">
        <f>SUM(CA7:CA24)</f>
        <v>26</v>
      </c>
      <c r="CB25" s="17">
        <f>CC25+CD25+CE25+CF25+CG25+CH25+CI25+CJ25+CK25+CL25+CM25</f>
        <v>1255</v>
      </c>
      <c r="CC25" s="17">
        <f aca="true" t="shared" si="27" ref="CC25:CN25">SUM(CC7:CC24)</f>
        <v>63</v>
      </c>
      <c r="CD25" s="17">
        <f t="shared" si="27"/>
        <v>36</v>
      </c>
      <c r="CE25" s="17">
        <f t="shared" si="27"/>
        <v>37</v>
      </c>
      <c r="CF25" s="17">
        <f t="shared" si="27"/>
        <v>33</v>
      </c>
      <c r="CG25" s="17">
        <f t="shared" si="27"/>
        <v>17</v>
      </c>
      <c r="CH25" s="17">
        <f t="shared" si="27"/>
        <v>20</v>
      </c>
      <c r="CI25" s="17">
        <f t="shared" si="27"/>
        <v>58</v>
      </c>
      <c r="CJ25" s="17">
        <f>SUM(CJ7:CJ24)</f>
        <v>62</v>
      </c>
      <c r="CK25" s="17">
        <f t="shared" si="27"/>
        <v>157</v>
      </c>
      <c r="CL25" s="17">
        <f t="shared" si="27"/>
        <v>198</v>
      </c>
      <c r="CM25" s="17">
        <f t="shared" si="27"/>
        <v>574</v>
      </c>
      <c r="CN25" s="17">
        <f t="shared" si="27"/>
        <v>0</v>
      </c>
    </row>
    <row r="26" spans="1:92" ht="24.75" customHeight="1">
      <c r="A26" s="13">
        <f t="shared" si="23"/>
        <v>19</v>
      </c>
      <c r="B26" s="11" t="s">
        <v>136</v>
      </c>
      <c r="C26" s="33">
        <f>(C14/X16)*1000</f>
        <v>0</v>
      </c>
      <c r="D26" s="33">
        <f>(D14/X16)*1000</f>
        <v>3.1872509960159365</v>
      </c>
      <c r="E26" s="33">
        <f>(E14/X16)*1000</f>
        <v>0</v>
      </c>
      <c r="F26" s="33">
        <f>(F14/X16)*1000</f>
        <v>0</v>
      </c>
      <c r="G26" s="33">
        <f>(G14/X16)*1000</f>
        <v>6.374501992031873</v>
      </c>
      <c r="H26" s="33">
        <f>(H14/X16)*1000</f>
        <v>0</v>
      </c>
      <c r="I26" s="33" t="e">
        <f>(I14/Z16)*1000</f>
        <v>#DIV/0!</v>
      </c>
      <c r="J26" s="33">
        <f>(J14/X16)*1000</f>
        <v>2.390438247011952</v>
      </c>
      <c r="K26" s="33">
        <f>(K14/X16)*1000</f>
        <v>1.5936254980079683</v>
      </c>
      <c r="L26" s="33">
        <f>(L14/X16)*1000</f>
        <v>0</v>
      </c>
      <c r="M26" s="33">
        <f>(M14/X16)*1000</f>
        <v>1.5936254980079683</v>
      </c>
      <c r="N26" s="33">
        <f>(N14/X16)*1000</f>
        <v>0.7968127490039841</v>
      </c>
      <c r="O26" s="33">
        <f>(O14/X16)*1000</f>
        <v>0</v>
      </c>
      <c r="P26" s="33">
        <f>(P14/X16)*1000</f>
        <v>0</v>
      </c>
      <c r="Q26" s="33">
        <f>(Q14/X16)*1000</f>
        <v>0</v>
      </c>
      <c r="R26" s="96">
        <f>(R14/X16)*1000</f>
        <v>0</v>
      </c>
      <c r="S26" s="96">
        <f>(S14/X16)*1000</f>
        <v>0</v>
      </c>
      <c r="T26" s="33">
        <f>(T14/X16)*1000</f>
        <v>0</v>
      </c>
      <c r="U26" s="33">
        <f>(U14/X16)*1000</f>
        <v>0</v>
      </c>
      <c r="V26" s="33">
        <f>(V14/X16)*1000</f>
        <v>0</v>
      </c>
      <c r="W26" s="33">
        <f>(W14/X16)*1000</f>
        <v>0</v>
      </c>
      <c r="X26" s="33">
        <f>(X14/X16)*1000</f>
        <v>20.717131474103585</v>
      </c>
      <c r="Y26" s="33" t="e">
        <f>(Y14/Z16)*1000</f>
        <v>#DIV/0!</v>
      </c>
      <c r="Z26" s="33" t="e">
        <f>(Z14/Z16)*1000</f>
        <v>#DIV/0!</v>
      </c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  <c r="AN26" s="20"/>
      <c r="AO26" s="20"/>
      <c r="AP26" s="20"/>
      <c r="AQ26" s="18"/>
      <c r="AR26" s="18"/>
      <c r="AS26"/>
      <c r="AT26" s="62"/>
      <c r="AU26" s="88"/>
      <c r="AV26" s="12">
        <f>AV24+1</f>
        <v>19</v>
      </c>
      <c r="AW26" s="49" t="s">
        <v>96</v>
      </c>
      <c r="AX26" s="36">
        <v>4</v>
      </c>
      <c r="AY26" s="36">
        <v>57</v>
      </c>
      <c r="AZ26" s="36">
        <v>53</v>
      </c>
      <c r="BA26" s="36"/>
      <c r="BB26" s="36"/>
      <c r="BC26" s="17">
        <f>SUM(AZ26:BB26)</f>
        <v>53</v>
      </c>
      <c r="BD26" s="17">
        <f>((SUM(AX26:AY26))-(SUM(AZ26:BB26)))</f>
        <v>8</v>
      </c>
      <c r="BE26" s="17">
        <f t="shared" si="10"/>
        <v>72</v>
      </c>
      <c r="BF26" s="36"/>
      <c r="BG26" s="36"/>
      <c r="BH26" s="36"/>
      <c r="BI26" s="36"/>
      <c r="BJ26" s="36"/>
      <c r="BK26" s="36"/>
      <c r="BL26" s="48"/>
      <c r="BM26" s="48"/>
      <c r="BN26" s="48">
        <v>13</v>
      </c>
      <c r="BO26" s="36">
        <v>8</v>
      </c>
      <c r="BP26" s="36">
        <v>51</v>
      </c>
      <c r="BQ26" s="36">
        <v>77</v>
      </c>
      <c r="BR26" s="37">
        <f t="shared" si="11"/>
        <v>1.4528301886792452</v>
      </c>
      <c r="BS26" s="35"/>
      <c r="BU26" s="12">
        <f>BU24+1</f>
        <v>19</v>
      </c>
      <c r="BV26" s="49" t="s">
        <v>96</v>
      </c>
      <c r="BW26" s="36"/>
      <c r="BX26" s="36"/>
      <c r="BY26" s="36"/>
      <c r="BZ26" s="36"/>
      <c r="CA26" s="36"/>
      <c r="CB26" s="17">
        <f>CC26+CD26+CE26+CF26+CG26+CH26+CI26+CJ26+CK26+CL26+CM26</f>
        <v>0</v>
      </c>
      <c r="CC26" s="36"/>
      <c r="CD26" s="36"/>
      <c r="CE26" s="36"/>
      <c r="CF26" s="36"/>
      <c r="CG26" s="36"/>
      <c r="CH26" s="36"/>
      <c r="CI26" s="48"/>
      <c r="CJ26" s="48"/>
      <c r="CK26" s="48"/>
      <c r="CL26" s="36"/>
      <c r="CM26" s="36"/>
      <c r="CN26" s="36"/>
    </row>
    <row r="27" spans="1:92" ht="24.75" customHeight="1">
      <c r="A27" s="13">
        <f t="shared" si="23"/>
        <v>20</v>
      </c>
      <c r="B27" s="30" t="s">
        <v>80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154"/>
      <c r="S27" s="29"/>
      <c r="T27" s="29"/>
      <c r="U27" s="29"/>
      <c r="V27" s="29"/>
      <c r="W27" s="29"/>
      <c r="X27" s="29"/>
      <c r="Y27" s="29"/>
      <c r="Z27" s="29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20"/>
      <c r="AN27" s="20"/>
      <c r="AO27" s="21"/>
      <c r="AP27" s="21"/>
      <c r="AQ27" s="18"/>
      <c r="AR27" s="18"/>
      <c r="AS27"/>
      <c r="AT27" s="122"/>
      <c r="AU27" s="122"/>
      <c r="AV27" s="43" t="s">
        <v>21</v>
      </c>
      <c r="AW27" s="43"/>
      <c r="AX27" s="39">
        <f>C28</f>
        <v>31</v>
      </c>
      <c r="AY27" s="43" t="s">
        <v>20</v>
      </c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U27" s="43" t="s">
        <v>21</v>
      </c>
      <c r="BV27" s="43"/>
      <c r="BW27" s="39">
        <f>C28</f>
        <v>31</v>
      </c>
      <c r="BX27" s="43" t="s">
        <v>20</v>
      </c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N27" s="25"/>
    </row>
    <row r="28" spans="1:47" ht="16.5" customHeight="1">
      <c r="A28" s="40" t="s">
        <v>21</v>
      </c>
      <c r="B28" s="40"/>
      <c r="C28" s="41">
        <v>31</v>
      </c>
      <c r="D28" s="40" t="s">
        <v>20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20"/>
      <c r="AP28" s="20"/>
      <c r="AQ28" s="21"/>
      <c r="AR28" s="21"/>
      <c r="AS28" s="18"/>
      <c r="AT28" s="18"/>
      <c r="AU28"/>
    </row>
    <row r="29" spans="1:92" ht="16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/>
      <c r="R29"/>
      <c r="S29"/>
      <c r="T29"/>
      <c r="U29"/>
      <c r="V29" s="174" t="s">
        <v>160</v>
      </c>
      <c r="W29" s="174"/>
      <c r="X29" s="174"/>
      <c r="Y29" s="174"/>
      <c r="Z29" s="174"/>
      <c r="AA29"/>
      <c r="AB29" s="18"/>
      <c r="AC29" s="18"/>
      <c r="AD29" s="18"/>
      <c r="AE29" s="18"/>
      <c r="AF29" s="18"/>
      <c r="AG29" s="18"/>
      <c r="AH29" s="18"/>
      <c r="AI29" s="18"/>
      <c r="AJ29" s="18"/>
      <c r="AK29"/>
      <c r="AL29"/>
      <c r="AM29" s="203" t="s">
        <v>90</v>
      </c>
      <c r="AN29" s="203"/>
      <c r="AO29" s="203"/>
      <c r="AP29" s="203"/>
      <c r="AQ29" s="203"/>
      <c r="AR29" s="203"/>
      <c r="AS29" s="203"/>
      <c r="AT29" s="203"/>
      <c r="AU29"/>
      <c r="AV29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44" t="s">
        <v>140</v>
      </c>
      <c r="BN29" s="44"/>
      <c r="BO29" s="44"/>
      <c r="BP29" s="44"/>
      <c r="BQ29" s="44"/>
      <c r="BR29" s="44"/>
      <c r="BS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44" t="s">
        <v>152</v>
      </c>
      <c r="CK29" s="44"/>
      <c r="CL29" s="44"/>
      <c r="CM29" s="44"/>
      <c r="CN29" s="44"/>
    </row>
    <row r="30" spans="1:92" ht="15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/>
      <c r="R30"/>
      <c r="S30"/>
      <c r="T30"/>
      <c r="U30"/>
      <c r="V30" s="174" t="s">
        <v>89</v>
      </c>
      <c r="W30" s="174"/>
      <c r="X30" s="174"/>
      <c r="Y30" s="174"/>
      <c r="Z30" s="174"/>
      <c r="AA30"/>
      <c r="AB30" s="18"/>
      <c r="AC30" s="22"/>
      <c r="AD30" s="18"/>
      <c r="AE30" s="18"/>
      <c r="AF30" s="18"/>
      <c r="AG30" s="18"/>
      <c r="AH30" s="18"/>
      <c r="AI30" s="18"/>
      <c r="AJ30" s="18"/>
      <c r="AK30" s="18"/>
      <c r="AL30" s="18"/>
      <c r="AM30" s="200" t="s">
        <v>91</v>
      </c>
      <c r="AN30" s="200"/>
      <c r="AO30" s="200"/>
      <c r="AP30" s="200"/>
      <c r="AQ30" s="200"/>
      <c r="AR30" s="200"/>
      <c r="AS30" s="200"/>
      <c r="AT30" s="200"/>
      <c r="AU30"/>
      <c r="AV30"/>
      <c r="AW30" s="69" t="s">
        <v>114</v>
      </c>
      <c r="AX30" s="69"/>
      <c r="AY30" s="69"/>
      <c r="AZ30" s="25"/>
      <c r="BA30" s="25"/>
      <c r="BB30" s="25"/>
      <c r="BC30" s="25"/>
      <c r="BD30" s="25"/>
      <c r="BE30" s="25"/>
      <c r="BO30" s="57" t="s">
        <v>95</v>
      </c>
      <c r="BP30" s="57"/>
      <c r="BQ30" s="57"/>
      <c r="BR30" s="58"/>
      <c r="BS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L30" s="25"/>
      <c r="CM30" s="57" t="s">
        <v>95</v>
      </c>
      <c r="CN30" s="57"/>
    </row>
    <row r="31" spans="1:92" ht="15">
      <c r="A31" s="40"/>
      <c r="B31" s="42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/>
      <c r="S31"/>
      <c r="T31"/>
      <c r="U31"/>
      <c r="V31" s="20"/>
      <c r="W31" s="20"/>
      <c r="X31" s="20"/>
      <c r="Y31" s="20"/>
      <c r="Z31" s="20"/>
      <c r="AA31"/>
      <c r="AU31"/>
      <c r="AV31"/>
      <c r="AW31"/>
      <c r="AX31"/>
      <c r="AY31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45"/>
      <c r="BP31" s="44"/>
      <c r="BQ31" s="44"/>
      <c r="BR31" s="44"/>
      <c r="BS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M31" s="45"/>
      <c r="CN31" s="44"/>
    </row>
    <row r="32" spans="1:92" ht="15" customHeight="1">
      <c r="A32" s="18"/>
      <c r="B32" s="43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9"/>
      <c r="R32"/>
      <c r="S32"/>
      <c r="T32"/>
      <c r="U32"/>
      <c r="V32" s="20"/>
      <c r="W32" s="20"/>
      <c r="X32" s="20"/>
      <c r="Y32" s="20"/>
      <c r="Z32" s="20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45"/>
      <c r="BP32" s="44"/>
      <c r="BQ32" s="44"/>
      <c r="BR32" s="44"/>
      <c r="BS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45"/>
      <c r="CN32" s="44"/>
    </row>
    <row r="33" spans="1:92" ht="15" customHeight="1">
      <c r="A33"/>
      <c r="B33" s="51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/>
      <c r="S33"/>
      <c r="T33"/>
      <c r="U33"/>
      <c r="V33" s="20"/>
      <c r="W33" s="20"/>
      <c r="X33" s="20"/>
      <c r="Y33" s="20"/>
      <c r="Z33" s="20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 s="25"/>
      <c r="BA33" s="25"/>
      <c r="BB33" s="25"/>
      <c r="BC33" s="25"/>
      <c r="BD33" s="25"/>
      <c r="BE33" s="25"/>
      <c r="BO33" s="56" t="s">
        <v>90</v>
      </c>
      <c r="BP33" s="56"/>
      <c r="BQ33" s="56"/>
      <c r="BR33" s="56"/>
      <c r="BS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M33" s="56" t="s">
        <v>90</v>
      </c>
      <c r="CN33" s="56"/>
    </row>
    <row r="34" spans="1:92" ht="15" customHeight="1">
      <c r="A34" s="18"/>
      <c r="B34" s="51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/>
      <c r="S34"/>
      <c r="T34"/>
      <c r="U34"/>
      <c r="V34" s="173" t="s">
        <v>90</v>
      </c>
      <c r="W34" s="173"/>
      <c r="X34" s="173"/>
      <c r="Y34" s="173"/>
      <c r="Z34" s="173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 s="70" t="s">
        <v>115</v>
      </c>
      <c r="AX34" s="70"/>
      <c r="AY34" s="70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57" t="s">
        <v>91</v>
      </c>
      <c r="BP34" s="57"/>
      <c r="BQ34" s="57"/>
      <c r="BR34" s="57"/>
      <c r="BS34" s="25"/>
      <c r="BV34" s="40"/>
      <c r="BW34" s="42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M34" s="57" t="s">
        <v>91</v>
      </c>
      <c r="CN34" s="57"/>
    </row>
    <row r="35" spans="1:47" ht="15" customHeight="1">
      <c r="A35"/>
      <c r="B35" s="51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23"/>
      <c r="R35"/>
      <c r="S35"/>
      <c r="T35"/>
      <c r="U35"/>
      <c r="V35" s="174" t="s">
        <v>91</v>
      </c>
      <c r="W35" s="174"/>
      <c r="X35" s="174"/>
      <c r="Y35" s="174"/>
      <c r="Z35" s="174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1:47" ht="15" customHeight="1">
      <c r="A36" s="6"/>
      <c r="B36"/>
      <c r="C36" s="51"/>
      <c r="D36" s="51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5"/>
      <c r="R36" s="5"/>
      <c r="S36" s="5"/>
      <c r="T36" s="5"/>
      <c r="U36" s="5"/>
      <c r="V36" s="5"/>
      <c r="W36" s="5"/>
      <c r="X36" s="5"/>
      <c r="Y36" s="5"/>
      <c r="Z36" s="5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</row>
    <row r="37" spans="1:47" ht="1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</row>
    <row r="38" spans="1:26" ht="15" customHeight="1">
      <c r="A38" s="26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174"/>
      <c r="V38" s="174"/>
      <c r="W38" s="174"/>
      <c r="X38" s="174"/>
      <c r="Y38" s="20"/>
      <c r="Z38" s="25"/>
    </row>
    <row r="39" spans="21:25" ht="15" customHeight="1">
      <c r="U39" s="174"/>
      <c r="V39" s="174"/>
      <c r="W39" s="174"/>
      <c r="X39" s="174"/>
      <c r="Y39" s="20"/>
    </row>
    <row r="40" spans="21:24" ht="15">
      <c r="U40" s="20"/>
      <c r="V40" s="20"/>
      <c r="W40" s="20"/>
      <c r="X40" s="20"/>
    </row>
    <row r="41" spans="21:24" ht="15">
      <c r="U41" s="20"/>
      <c r="V41" s="20"/>
      <c r="W41" s="21"/>
      <c r="X41" s="21"/>
    </row>
    <row r="42" spans="21:24" ht="15">
      <c r="U42" s="20"/>
      <c r="V42" s="20"/>
      <c r="W42" s="21"/>
      <c r="X42" s="21"/>
    </row>
  </sheetData>
  <sheetProtection/>
  <mergeCells count="70">
    <mergeCell ref="AC4:AC5"/>
    <mergeCell ref="AD4:AD5"/>
    <mergeCell ref="BU1:CN1"/>
    <mergeCell ref="BU2:CN2"/>
    <mergeCell ref="BU3:CN3"/>
    <mergeCell ref="BU25:BV25"/>
    <mergeCell ref="BU4:BU6"/>
    <mergeCell ref="BV4:BV6"/>
    <mergeCell ref="BW4:BX5"/>
    <mergeCell ref="BY4:CB5"/>
    <mergeCell ref="CC4:CM5"/>
    <mergeCell ref="CN4:CN6"/>
    <mergeCell ref="AM29:AT29"/>
    <mergeCell ref="AM30:AT30"/>
    <mergeCell ref="BF4:BR5"/>
    <mergeCell ref="BS4:BS6"/>
    <mergeCell ref="AV25:AW25"/>
    <mergeCell ref="AN4:AN5"/>
    <mergeCell ref="AO4:AO5"/>
    <mergeCell ref="AX4:AY5"/>
    <mergeCell ref="V30:Z30"/>
    <mergeCell ref="BD4:BD6"/>
    <mergeCell ref="BE4:BE6"/>
    <mergeCell ref="AP4:AP5"/>
    <mergeCell ref="AQ4:AQ5"/>
    <mergeCell ref="AR4:AR5"/>
    <mergeCell ref="AS4:AS5"/>
    <mergeCell ref="V29:Z29"/>
    <mergeCell ref="AT25:AU25"/>
    <mergeCell ref="AV4:AV6"/>
    <mergeCell ref="AB2:AT2"/>
    <mergeCell ref="E4:E5"/>
    <mergeCell ref="AV1:BN1"/>
    <mergeCell ref="A2:Z2"/>
    <mergeCell ref="U38:X38"/>
    <mergeCell ref="U39:X39"/>
    <mergeCell ref="V34:Z34"/>
    <mergeCell ref="V35:Z35"/>
    <mergeCell ref="AE4:AF4"/>
    <mergeCell ref="AG4:AJ4"/>
    <mergeCell ref="B4:B5"/>
    <mergeCell ref="C4:C5"/>
    <mergeCell ref="D4:D5"/>
    <mergeCell ref="F4:F5"/>
    <mergeCell ref="A1:Z1"/>
    <mergeCell ref="AB1:AT1"/>
    <mergeCell ref="G4:G5"/>
    <mergeCell ref="K4:K5"/>
    <mergeCell ref="L4:L5"/>
    <mergeCell ref="AL4:AL5"/>
    <mergeCell ref="J4:J5"/>
    <mergeCell ref="Q4:Q5"/>
    <mergeCell ref="X4:X5"/>
    <mergeCell ref="AV2:BN2"/>
    <mergeCell ref="A3:Z3"/>
    <mergeCell ref="AB3:AT3"/>
    <mergeCell ref="AV3:BN3"/>
    <mergeCell ref="M4:M5"/>
    <mergeCell ref="N4:N5"/>
    <mergeCell ref="A4:A5"/>
    <mergeCell ref="Z4:Z5"/>
    <mergeCell ref="AZ4:BC5"/>
    <mergeCell ref="AT23:AU23"/>
    <mergeCell ref="AW4:AW6"/>
    <mergeCell ref="T4:T5"/>
    <mergeCell ref="V4:V5"/>
    <mergeCell ref="Y4:Y5"/>
    <mergeCell ref="AM4:AM5"/>
    <mergeCell ref="AT4:AT5"/>
    <mergeCell ref="AB4:AB5"/>
  </mergeCells>
  <printOptions/>
  <pageMargins left="0.1968503937007874" right="0.1968503937007874" top="0.3937007874015748" bottom="0.1968503937007874" header="0" footer="0"/>
  <pageSetup orientation="landscape" paperSize="5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N42"/>
  <sheetViews>
    <sheetView showZeros="0" zoomScale="75" zoomScaleNormal="75" zoomScalePageLayoutView="0" workbookViewId="0" topLeftCell="BQ1">
      <selection activeCell="CE8" sqref="CE8"/>
    </sheetView>
  </sheetViews>
  <sheetFormatPr defaultColWidth="9.140625" defaultRowHeight="12.75"/>
  <cols>
    <col min="1" max="1" width="5.421875" style="1" customWidth="1"/>
    <col min="2" max="2" width="20.7109375" style="1" customWidth="1"/>
    <col min="3" max="11" width="8.7109375" style="1" customWidth="1"/>
    <col min="12" max="12" width="11.140625" style="1" customWidth="1"/>
    <col min="13" max="13" width="11.421875" style="1" customWidth="1"/>
    <col min="14" max="15" width="11.28125" style="1" customWidth="1"/>
    <col min="16" max="16" width="11.00390625" style="1" customWidth="1"/>
    <col min="17" max="21" width="8.7109375" style="1" customWidth="1"/>
    <col min="22" max="22" width="9.421875" style="1" customWidth="1"/>
    <col min="23" max="23" width="16.140625" style="1" customWidth="1"/>
    <col min="24" max="25" width="8.7109375" style="1" customWidth="1"/>
    <col min="26" max="26" width="9.57421875" style="1" customWidth="1"/>
    <col min="27" max="28" width="9.140625" style="1" customWidth="1"/>
    <col min="29" max="29" width="16.7109375" style="1" customWidth="1"/>
    <col min="30" max="37" width="9.140625" style="1" customWidth="1"/>
    <col min="38" max="38" width="13.7109375" style="1" customWidth="1"/>
    <col min="39" max="40" width="9.140625" style="1" customWidth="1"/>
    <col min="41" max="42" width="10.421875" style="1" customWidth="1"/>
    <col min="43" max="48" width="9.140625" style="1" customWidth="1"/>
    <col min="49" max="49" width="23.8515625" style="1" customWidth="1"/>
    <col min="50" max="56" width="9.140625" style="1" customWidth="1"/>
    <col min="57" max="57" width="11.57421875" style="1" customWidth="1"/>
    <col min="58" max="58" width="9.140625" style="1" customWidth="1"/>
    <col min="59" max="59" width="15.00390625" style="1" customWidth="1"/>
    <col min="60" max="68" width="9.140625" style="1" customWidth="1"/>
    <col min="69" max="69" width="11.00390625" style="1" customWidth="1"/>
    <col min="70" max="73" width="9.140625" style="1" customWidth="1"/>
    <col min="74" max="74" width="23.00390625" style="1" customWidth="1"/>
    <col min="75" max="81" width="9.140625" style="1" customWidth="1"/>
    <col min="82" max="82" width="16.140625" style="1" customWidth="1"/>
    <col min="83" max="16384" width="9.140625" style="1" customWidth="1"/>
  </cols>
  <sheetData>
    <row r="1" spans="1:92" ht="18">
      <c r="A1" s="186" t="s">
        <v>92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89"/>
      <c r="AB1" s="186" t="s">
        <v>66</v>
      </c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89"/>
      <c r="AV1" s="186" t="s">
        <v>145</v>
      </c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90"/>
      <c r="BU1" s="186" t="s">
        <v>147</v>
      </c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</row>
    <row r="2" spans="1:92" ht="18">
      <c r="A2" s="186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89"/>
      <c r="AB2" s="186" t="s">
        <v>67</v>
      </c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89"/>
      <c r="AV2" s="186" t="s">
        <v>146</v>
      </c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90"/>
      <c r="BU2" s="186" t="s">
        <v>146</v>
      </c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</row>
    <row r="3" spans="1:92" ht="13.5" customHeight="1">
      <c r="A3" s="207" t="s">
        <v>179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89"/>
      <c r="AB3" s="187" t="str">
        <f>A3</f>
        <v>BULAN / TRIWULAN / TAHUN :           TRIWULAN IV          2020</v>
      </c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89"/>
      <c r="AV3" s="187" t="str">
        <f>A3</f>
        <v>BULAN / TRIWULAN / TAHUN :           TRIWULAN IV          2020</v>
      </c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91"/>
      <c r="BU3" s="212" t="str">
        <f>A3</f>
        <v>BULAN / TRIWULAN / TAHUN :           TRIWULAN IV          2020</v>
      </c>
      <c r="BV3" s="187"/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</row>
    <row r="4" spans="1:92" ht="19.5" customHeight="1">
      <c r="A4" s="193" t="s">
        <v>1</v>
      </c>
      <c r="B4" s="193" t="s">
        <v>2</v>
      </c>
      <c r="C4" s="193" t="s">
        <v>3</v>
      </c>
      <c r="D4" s="193" t="s">
        <v>65</v>
      </c>
      <c r="E4" s="193" t="s">
        <v>212</v>
      </c>
      <c r="F4" s="193" t="s">
        <v>213</v>
      </c>
      <c r="G4" s="193" t="s">
        <v>194</v>
      </c>
      <c r="H4" s="151" t="s">
        <v>193</v>
      </c>
      <c r="I4" s="140" t="s">
        <v>218</v>
      </c>
      <c r="J4" s="193" t="s">
        <v>157</v>
      </c>
      <c r="K4" s="193" t="s">
        <v>139</v>
      </c>
      <c r="L4" s="193" t="s">
        <v>195</v>
      </c>
      <c r="M4" s="193" t="s">
        <v>181</v>
      </c>
      <c r="N4" s="195" t="s">
        <v>86</v>
      </c>
      <c r="O4" s="77" t="s">
        <v>86</v>
      </c>
      <c r="P4" s="73" t="s">
        <v>100</v>
      </c>
      <c r="Q4" s="193" t="s">
        <v>101</v>
      </c>
      <c r="R4" s="77" t="s">
        <v>102</v>
      </c>
      <c r="S4" s="77" t="s">
        <v>214</v>
      </c>
      <c r="T4" s="195" t="s">
        <v>105</v>
      </c>
      <c r="U4" s="77" t="s">
        <v>106</v>
      </c>
      <c r="V4" s="195" t="s">
        <v>176</v>
      </c>
      <c r="W4" s="73" t="s">
        <v>4</v>
      </c>
      <c r="X4" s="195" t="s">
        <v>8</v>
      </c>
      <c r="Y4" s="198" t="s">
        <v>88</v>
      </c>
      <c r="Z4" s="204" t="s">
        <v>71</v>
      </c>
      <c r="AA4" s="2"/>
      <c r="AB4" s="181" t="s">
        <v>1</v>
      </c>
      <c r="AC4" s="181" t="s">
        <v>47</v>
      </c>
      <c r="AD4" s="181" t="s">
        <v>48</v>
      </c>
      <c r="AE4" s="205" t="s">
        <v>49</v>
      </c>
      <c r="AF4" s="184"/>
      <c r="AG4" s="205" t="s">
        <v>28</v>
      </c>
      <c r="AH4" s="206"/>
      <c r="AI4" s="206"/>
      <c r="AJ4" s="184"/>
      <c r="AK4" s="155" t="s">
        <v>50</v>
      </c>
      <c r="AL4" s="181" t="s">
        <v>76</v>
      </c>
      <c r="AM4" s="181" t="s">
        <v>51</v>
      </c>
      <c r="AN4" s="181" t="s">
        <v>52</v>
      </c>
      <c r="AO4" s="181" t="s">
        <v>77</v>
      </c>
      <c r="AP4" s="181" t="s">
        <v>78</v>
      </c>
      <c r="AQ4" s="181" t="s">
        <v>79</v>
      </c>
      <c r="AR4" s="181" t="s">
        <v>53</v>
      </c>
      <c r="AS4" s="181" t="s">
        <v>97</v>
      </c>
      <c r="AT4" s="181" t="s">
        <v>98</v>
      </c>
      <c r="AU4" s="2"/>
      <c r="AV4" s="189" t="s">
        <v>1</v>
      </c>
      <c r="AW4" s="189" t="s">
        <v>22</v>
      </c>
      <c r="AX4" s="175" t="s">
        <v>23</v>
      </c>
      <c r="AY4" s="176"/>
      <c r="AZ4" s="175" t="s">
        <v>28</v>
      </c>
      <c r="BA4" s="179"/>
      <c r="BB4" s="179"/>
      <c r="BC4" s="176"/>
      <c r="BD4" s="181" t="s">
        <v>24</v>
      </c>
      <c r="BE4" s="181" t="s">
        <v>72</v>
      </c>
      <c r="BF4" s="175" t="s">
        <v>25</v>
      </c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6"/>
      <c r="BS4" s="181" t="s">
        <v>71</v>
      </c>
      <c r="BT4" s="62"/>
      <c r="BU4" s="181" t="s">
        <v>1</v>
      </c>
      <c r="BV4" s="184" t="s">
        <v>22</v>
      </c>
      <c r="BW4" s="175" t="s">
        <v>23</v>
      </c>
      <c r="BX4" s="176"/>
      <c r="BY4" s="175" t="s">
        <v>148</v>
      </c>
      <c r="BZ4" s="179"/>
      <c r="CA4" s="179"/>
      <c r="CB4" s="176"/>
      <c r="CC4" s="175" t="s">
        <v>149</v>
      </c>
      <c r="CD4" s="179"/>
      <c r="CE4" s="179"/>
      <c r="CF4" s="179"/>
      <c r="CG4" s="179"/>
      <c r="CH4" s="179"/>
      <c r="CI4" s="179"/>
      <c r="CJ4" s="179"/>
      <c r="CK4" s="179"/>
      <c r="CL4" s="179"/>
      <c r="CM4" s="176"/>
      <c r="CN4" s="181" t="s">
        <v>71</v>
      </c>
    </row>
    <row r="5" spans="1:92" ht="19.5" customHeight="1">
      <c r="A5" s="194"/>
      <c r="B5" s="194"/>
      <c r="C5" s="194"/>
      <c r="D5" s="194"/>
      <c r="E5" s="194"/>
      <c r="F5" s="194"/>
      <c r="G5" s="194"/>
      <c r="H5" s="153" t="s">
        <v>220</v>
      </c>
      <c r="I5" s="141" t="s">
        <v>219</v>
      </c>
      <c r="J5" s="194"/>
      <c r="K5" s="194"/>
      <c r="L5" s="194"/>
      <c r="M5" s="194"/>
      <c r="N5" s="196"/>
      <c r="O5" s="78" t="s">
        <v>166</v>
      </c>
      <c r="P5" s="74" t="s">
        <v>94</v>
      </c>
      <c r="Q5" s="194"/>
      <c r="R5" s="74" t="s">
        <v>182</v>
      </c>
      <c r="S5" s="152" t="s">
        <v>107</v>
      </c>
      <c r="T5" s="196"/>
      <c r="U5" s="78" t="s">
        <v>175</v>
      </c>
      <c r="V5" s="196"/>
      <c r="W5" s="74" t="s">
        <v>156</v>
      </c>
      <c r="X5" s="196"/>
      <c r="Y5" s="199"/>
      <c r="Z5" s="204"/>
      <c r="AA5" s="2"/>
      <c r="AB5" s="183"/>
      <c r="AC5" s="183"/>
      <c r="AD5" s="183"/>
      <c r="AE5" s="7" t="s">
        <v>26</v>
      </c>
      <c r="AF5" s="7" t="s">
        <v>27</v>
      </c>
      <c r="AG5" s="7" t="s">
        <v>68</v>
      </c>
      <c r="AH5" s="104" t="s">
        <v>59</v>
      </c>
      <c r="AI5" s="104" t="s">
        <v>172</v>
      </c>
      <c r="AJ5" s="105" t="s">
        <v>69</v>
      </c>
      <c r="AK5" s="156"/>
      <c r="AL5" s="183"/>
      <c r="AM5" s="183"/>
      <c r="AN5" s="183"/>
      <c r="AO5" s="183"/>
      <c r="AP5" s="183"/>
      <c r="AQ5" s="183"/>
      <c r="AR5" s="183"/>
      <c r="AS5" s="183"/>
      <c r="AT5" s="183"/>
      <c r="AU5" s="2"/>
      <c r="AV5" s="189"/>
      <c r="AW5" s="189"/>
      <c r="AX5" s="177"/>
      <c r="AY5" s="178"/>
      <c r="AZ5" s="190"/>
      <c r="BA5" s="191"/>
      <c r="BB5" s="191"/>
      <c r="BC5" s="192"/>
      <c r="BD5" s="182"/>
      <c r="BE5" s="182"/>
      <c r="BF5" s="177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78"/>
      <c r="BS5" s="182"/>
      <c r="BU5" s="182"/>
      <c r="BV5" s="184"/>
      <c r="BW5" s="177"/>
      <c r="BX5" s="178"/>
      <c r="BY5" s="177"/>
      <c r="BZ5" s="180"/>
      <c r="CA5" s="180"/>
      <c r="CB5" s="178"/>
      <c r="CC5" s="177"/>
      <c r="CD5" s="180"/>
      <c r="CE5" s="180"/>
      <c r="CF5" s="180"/>
      <c r="CG5" s="180"/>
      <c r="CH5" s="180"/>
      <c r="CI5" s="180"/>
      <c r="CJ5" s="180"/>
      <c r="CK5" s="180"/>
      <c r="CL5" s="180"/>
      <c r="CM5" s="178"/>
      <c r="CN5" s="182"/>
    </row>
    <row r="6" spans="1:92" ht="16.5" customHeight="1">
      <c r="A6" s="13" t="s">
        <v>9</v>
      </c>
      <c r="B6" s="30" t="s">
        <v>13</v>
      </c>
      <c r="C6" s="55">
        <v>28</v>
      </c>
      <c r="D6" s="55">
        <v>15</v>
      </c>
      <c r="E6" s="55">
        <v>28</v>
      </c>
      <c r="F6" s="55">
        <v>24</v>
      </c>
      <c r="G6" s="55">
        <v>12</v>
      </c>
      <c r="H6" s="55">
        <v>11</v>
      </c>
      <c r="I6" s="55">
        <v>12</v>
      </c>
      <c r="J6" s="55">
        <v>5</v>
      </c>
      <c r="K6" s="55">
        <v>6</v>
      </c>
      <c r="L6" s="55">
        <v>36</v>
      </c>
      <c r="M6" s="55">
        <v>30</v>
      </c>
      <c r="N6" s="55">
        <v>24</v>
      </c>
      <c r="O6" s="55">
        <v>6</v>
      </c>
      <c r="P6" s="55">
        <v>16</v>
      </c>
      <c r="Q6" s="55">
        <v>26</v>
      </c>
      <c r="R6" s="55">
        <v>18</v>
      </c>
      <c r="S6" s="55">
        <v>21</v>
      </c>
      <c r="T6" s="55">
        <v>20</v>
      </c>
      <c r="U6" s="55">
        <v>20</v>
      </c>
      <c r="V6" s="55">
        <v>6</v>
      </c>
      <c r="W6" s="101">
        <v>14</v>
      </c>
      <c r="X6" s="95">
        <f>SUM(C6:W6)</f>
        <v>378</v>
      </c>
      <c r="Y6" s="55"/>
      <c r="Z6" s="101">
        <v>4</v>
      </c>
      <c r="AA6"/>
      <c r="AB6" s="12">
        <v>1</v>
      </c>
      <c r="AC6" s="8" t="s">
        <v>176</v>
      </c>
      <c r="AD6" s="12">
        <v>6</v>
      </c>
      <c r="AE6" s="12">
        <v>8</v>
      </c>
      <c r="AF6" s="12">
        <v>94</v>
      </c>
      <c r="AG6" s="55">
        <v>86</v>
      </c>
      <c r="AH6" s="12">
        <v>3</v>
      </c>
      <c r="AI6" s="12"/>
      <c r="AJ6" s="79">
        <f aca="true" t="shared" si="0" ref="AJ6:AJ11">SUM(AG6:AI6)</f>
        <v>89</v>
      </c>
      <c r="AK6" s="80">
        <f aca="true" t="shared" si="1" ref="AK6:AK11">((SUM(AE6:AF6))-(SUM(AG6:AI6)))</f>
        <v>13</v>
      </c>
      <c r="AL6" s="81">
        <v>345</v>
      </c>
      <c r="AM6" s="81">
        <v>206</v>
      </c>
      <c r="AN6" s="82">
        <f aca="true" t="shared" si="2" ref="AN6:AN21">AM6/AJ6</f>
        <v>2.3146067415730336</v>
      </c>
      <c r="AO6" s="83" t="e">
        <f>AL6/AD22</f>
        <v>#DIV/0!</v>
      </c>
      <c r="AP6" s="83" t="e">
        <f>(AL6/(AD6*AD22))*100</f>
        <v>#DIV/0!</v>
      </c>
      <c r="AQ6" s="83">
        <f aca="true" t="shared" si="3" ref="AQ6:AQ11">AJ6/AD6</f>
        <v>14.833333333333334</v>
      </c>
      <c r="AR6" s="83">
        <f>((AD6*AD22)-AL6)/AJ6</f>
        <v>-3.8764044943820224</v>
      </c>
      <c r="AS6" s="83">
        <f>((AH6+AI6)/AJ19)*1000</f>
        <v>0.6872852233676976</v>
      </c>
      <c r="AT6" s="83">
        <f>(AI6/AJ19)*1000</f>
        <v>0</v>
      </c>
      <c r="AU6"/>
      <c r="AV6" s="189"/>
      <c r="AW6" s="189"/>
      <c r="AX6" s="7" t="s">
        <v>26</v>
      </c>
      <c r="AY6" s="7" t="s">
        <v>27</v>
      </c>
      <c r="AZ6" s="7" t="s">
        <v>68</v>
      </c>
      <c r="BA6" s="7" t="s">
        <v>75</v>
      </c>
      <c r="BB6" s="10" t="s">
        <v>74</v>
      </c>
      <c r="BC6" s="27" t="s">
        <v>73</v>
      </c>
      <c r="BD6" s="183"/>
      <c r="BE6" s="183"/>
      <c r="BF6" s="92" t="s">
        <v>194</v>
      </c>
      <c r="BG6" s="92" t="s">
        <v>225</v>
      </c>
      <c r="BH6" s="92" t="s">
        <v>218</v>
      </c>
      <c r="BI6" s="92" t="s">
        <v>157</v>
      </c>
      <c r="BJ6" s="92" t="s">
        <v>139</v>
      </c>
      <c r="BK6" s="92" t="s">
        <v>177</v>
      </c>
      <c r="BL6" s="93" t="s">
        <v>176</v>
      </c>
      <c r="BM6" s="100" t="s">
        <v>161</v>
      </c>
      <c r="BN6" s="93" t="s">
        <v>30</v>
      </c>
      <c r="BO6" s="92" t="s">
        <v>31</v>
      </c>
      <c r="BP6" s="92" t="s">
        <v>32</v>
      </c>
      <c r="BQ6" s="92" t="s">
        <v>33</v>
      </c>
      <c r="BR6" s="7" t="s">
        <v>34</v>
      </c>
      <c r="BS6" s="183"/>
      <c r="BU6" s="183"/>
      <c r="BV6" s="184"/>
      <c r="BW6" s="7" t="s">
        <v>26</v>
      </c>
      <c r="BX6" s="7" t="s">
        <v>27</v>
      </c>
      <c r="BY6" s="7" t="s">
        <v>68</v>
      </c>
      <c r="BZ6" s="7" t="s">
        <v>75</v>
      </c>
      <c r="CA6" s="10" t="s">
        <v>74</v>
      </c>
      <c r="CB6" s="27" t="s">
        <v>73</v>
      </c>
      <c r="CC6" s="92" t="s">
        <v>194</v>
      </c>
      <c r="CD6" s="92" t="s">
        <v>225</v>
      </c>
      <c r="CE6" s="92" t="s">
        <v>218</v>
      </c>
      <c r="CF6" s="92" t="s">
        <v>157</v>
      </c>
      <c r="CG6" s="92" t="s">
        <v>139</v>
      </c>
      <c r="CH6" s="92" t="s">
        <v>177</v>
      </c>
      <c r="CI6" s="93" t="s">
        <v>176</v>
      </c>
      <c r="CJ6" s="100" t="s">
        <v>161</v>
      </c>
      <c r="CK6" s="93" t="s">
        <v>30</v>
      </c>
      <c r="CL6" s="92" t="s">
        <v>31</v>
      </c>
      <c r="CM6" s="92" t="s">
        <v>32</v>
      </c>
      <c r="CN6" s="183"/>
    </row>
    <row r="7" spans="1:92" ht="24.75" customHeight="1">
      <c r="A7" s="13" t="s">
        <v>10</v>
      </c>
      <c r="B7" s="30" t="s">
        <v>60</v>
      </c>
      <c r="C7" s="13"/>
      <c r="D7" s="13"/>
      <c r="E7" s="13"/>
      <c r="F7" s="13"/>
      <c r="G7" s="13"/>
      <c r="H7" s="13"/>
      <c r="I7" s="103"/>
      <c r="J7" s="103"/>
      <c r="K7" s="13"/>
      <c r="L7" s="13"/>
      <c r="M7" s="13"/>
      <c r="N7" s="13"/>
      <c r="O7" s="13"/>
      <c r="P7" s="13"/>
      <c r="Q7" s="13"/>
      <c r="R7" s="55"/>
      <c r="S7" s="55"/>
      <c r="T7" s="13"/>
      <c r="U7" s="13"/>
      <c r="V7" s="103"/>
      <c r="W7" s="103"/>
      <c r="X7" s="95">
        <f aca="true" t="shared" si="4" ref="X7:X19">SUM(C7:W7)</f>
        <v>0</v>
      </c>
      <c r="Y7" s="13"/>
      <c r="Z7" s="32"/>
      <c r="AA7"/>
      <c r="AB7" s="12">
        <f aca="true" t="shared" si="5" ref="AB7:AB18">AB6+1</f>
        <v>2</v>
      </c>
      <c r="AC7" s="98" t="s">
        <v>161</v>
      </c>
      <c r="AD7" s="12">
        <v>27</v>
      </c>
      <c r="AE7" s="12">
        <v>17</v>
      </c>
      <c r="AF7" s="12">
        <v>247</v>
      </c>
      <c r="AG7" s="55">
        <v>253</v>
      </c>
      <c r="AH7" s="12"/>
      <c r="AI7" s="12"/>
      <c r="AJ7" s="79">
        <f t="shared" si="0"/>
        <v>253</v>
      </c>
      <c r="AK7" s="80">
        <f t="shared" si="1"/>
        <v>11</v>
      </c>
      <c r="AL7" s="84">
        <v>932</v>
      </c>
      <c r="AM7" s="85">
        <v>1021</v>
      </c>
      <c r="AN7" s="82">
        <f t="shared" si="2"/>
        <v>4.0355731225296445</v>
      </c>
      <c r="AO7" s="83" t="e">
        <f>AL7/AD22</f>
        <v>#DIV/0!</v>
      </c>
      <c r="AP7" s="83" t="e">
        <f>(AL7/(AD7*AD22))*100</f>
        <v>#DIV/0!</v>
      </c>
      <c r="AQ7" s="83">
        <f t="shared" si="3"/>
        <v>9.37037037037037</v>
      </c>
      <c r="AR7" s="83">
        <f>((AD7*AD22)-AL7)/AJ7</f>
        <v>-3.683794466403162</v>
      </c>
      <c r="AS7" s="83">
        <f>((AH7+AI7)/AJ19)*1000</f>
        <v>0</v>
      </c>
      <c r="AT7" s="83">
        <f>(AI7/AJ19)*1000</f>
        <v>0</v>
      </c>
      <c r="AU7"/>
      <c r="AV7" s="12">
        <v>1</v>
      </c>
      <c r="AW7" s="11" t="s">
        <v>61</v>
      </c>
      <c r="AX7" s="16">
        <v>75</v>
      </c>
      <c r="AY7" s="16">
        <v>1316</v>
      </c>
      <c r="AZ7" s="16">
        <v>1308</v>
      </c>
      <c r="BA7" s="16">
        <v>17</v>
      </c>
      <c r="BB7" s="16">
        <v>14</v>
      </c>
      <c r="BC7" s="17">
        <f aca="true" t="shared" si="6" ref="BC7:BC24">SUM(AZ7:BB7)</f>
        <v>1339</v>
      </c>
      <c r="BD7" s="17">
        <f aca="true" t="shared" si="7" ref="BD7:BD24">((SUM(AX7:AY7))-(SUM(AZ7:BB7)))</f>
        <v>52</v>
      </c>
      <c r="BE7" s="17">
        <f>BF7+BG7+BH7+BI7+BJ7+BK7+BL7+BM7+BN7+BO7+BP7</f>
        <v>4988</v>
      </c>
      <c r="BF7" s="16">
        <v>514</v>
      </c>
      <c r="BG7" s="16"/>
      <c r="BH7" s="16">
        <v>216</v>
      </c>
      <c r="BI7" s="16"/>
      <c r="BJ7" s="16"/>
      <c r="BK7" s="16">
        <v>177</v>
      </c>
      <c r="BL7" s="35"/>
      <c r="BM7" s="46">
        <v>559</v>
      </c>
      <c r="BN7" s="46">
        <v>866</v>
      </c>
      <c r="BO7" s="16">
        <v>923</v>
      </c>
      <c r="BP7" s="16">
        <v>1733</v>
      </c>
      <c r="BQ7" s="24">
        <v>4452</v>
      </c>
      <c r="BR7" s="37">
        <f>BQ7/BC7</f>
        <v>3.3248693054518297</v>
      </c>
      <c r="BS7" s="28"/>
      <c r="BU7" s="81">
        <v>1</v>
      </c>
      <c r="BV7" s="11" t="s">
        <v>61</v>
      </c>
      <c r="BW7" s="16">
        <v>75</v>
      </c>
      <c r="BX7" s="16">
        <v>1316</v>
      </c>
      <c r="BY7" s="16">
        <v>1308</v>
      </c>
      <c r="BZ7" s="16">
        <v>17</v>
      </c>
      <c r="CA7" s="16">
        <v>14</v>
      </c>
      <c r="CB7" s="17">
        <f>CC7+CD7+CE7+CF7+CG7+CH7+CI7+CJ7+CK7+CL7+CM7</f>
        <v>1338</v>
      </c>
      <c r="CC7" s="16">
        <v>144</v>
      </c>
      <c r="CD7" s="16">
        <v>58</v>
      </c>
      <c r="CE7" s="16">
        <v>70</v>
      </c>
      <c r="CF7" s="16"/>
      <c r="CG7" s="16"/>
      <c r="CH7" s="16">
        <v>28</v>
      </c>
      <c r="CI7" s="35"/>
      <c r="CJ7" s="46">
        <v>131</v>
      </c>
      <c r="CK7" s="46">
        <v>148</v>
      </c>
      <c r="CL7" s="16">
        <v>410</v>
      </c>
      <c r="CM7" s="16">
        <v>349</v>
      </c>
      <c r="CN7" s="28"/>
    </row>
    <row r="8" spans="1:92" ht="24.75" customHeight="1">
      <c r="A8" s="13">
        <v>1</v>
      </c>
      <c r="B8" s="30" t="s">
        <v>14</v>
      </c>
      <c r="C8" s="13">
        <v>3</v>
      </c>
      <c r="D8" s="13">
        <v>8</v>
      </c>
      <c r="E8" s="13">
        <v>14</v>
      </c>
      <c r="F8" s="13">
        <v>25</v>
      </c>
      <c r="G8" s="13">
        <v>6</v>
      </c>
      <c r="H8" s="13">
        <v>14</v>
      </c>
      <c r="I8" s="13">
        <v>1</v>
      </c>
      <c r="J8" s="13">
        <v>9</v>
      </c>
      <c r="K8" s="13">
        <v>1</v>
      </c>
      <c r="L8" s="13">
        <v>8</v>
      </c>
      <c r="M8" s="13">
        <v>46</v>
      </c>
      <c r="N8" s="13">
        <v>37</v>
      </c>
      <c r="O8" s="13">
        <v>1</v>
      </c>
      <c r="P8" s="13">
        <v>7</v>
      </c>
      <c r="Q8" s="13">
        <v>19</v>
      </c>
      <c r="R8" s="55">
        <v>8</v>
      </c>
      <c r="S8" s="55">
        <v>12</v>
      </c>
      <c r="T8" s="13">
        <v>20</v>
      </c>
      <c r="U8" s="13">
        <v>19</v>
      </c>
      <c r="V8" s="13">
        <v>5</v>
      </c>
      <c r="W8" s="32">
        <v>1</v>
      </c>
      <c r="X8" s="95">
        <f t="shared" si="4"/>
        <v>264</v>
      </c>
      <c r="Y8" s="32">
        <v>2</v>
      </c>
      <c r="Z8" s="32"/>
      <c r="AA8"/>
      <c r="AB8" s="12">
        <f t="shared" si="5"/>
        <v>3</v>
      </c>
      <c r="AC8" s="8" t="s">
        <v>55</v>
      </c>
      <c r="AD8" s="12">
        <v>39</v>
      </c>
      <c r="AE8" s="12">
        <v>1</v>
      </c>
      <c r="AF8" s="12">
        <v>538</v>
      </c>
      <c r="AG8" s="55">
        <v>529</v>
      </c>
      <c r="AH8" s="12">
        <v>1</v>
      </c>
      <c r="AI8" s="12">
        <v>5</v>
      </c>
      <c r="AJ8" s="79">
        <f t="shared" si="0"/>
        <v>535</v>
      </c>
      <c r="AK8" s="80">
        <f t="shared" si="1"/>
        <v>4</v>
      </c>
      <c r="AL8" s="85">
        <v>2195</v>
      </c>
      <c r="AM8" s="85">
        <v>2182</v>
      </c>
      <c r="AN8" s="82">
        <f t="shared" si="2"/>
        <v>4.078504672897196</v>
      </c>
      <c r="AO8" s="83" t="e">
        <f>AL8/AD22</f>
        <v>#DIV/0!</v>
      </c>
      <c r="AP8" s="83" t="e">
        <f>(AL8/(AD8*AD22))*100</f>
        <v>#DIV/0!</v>
      </c>
      <c r="AQ8" s="83">
        <f t="shared" si="3"/>
        <v>13.717948717948717</v>
      </c>
      <c r="AR8" s="83">
        <f>((AD8*AD22)-AL8)/AJ8</f>
        <v>-4.102803738317757</v>
      </c>
      <c r="AS8" s="83">
        <f>((AH8+AI8)/AJ19)*1000</f>
        <v>1.3745704467353952</v>
      </c>
      <c r="AT8" s="83">
        <f>(AI8/AJ19)*1000</f>
        <v>1.1454753722794961</v>
      </c>
      <c r="AU8"/>
      <c r="AV8" s="12">
        <f aca="true" t="shared" si="8" ref="AV8:AV24">AV7+1</f>
        <v>2</v>
      </c>
      <c r="AW8" s="11" t="s">
        <v>35</v>
      </c>
      <c r="AX8" s="16">
        <v>23</v>
      </c>
      <c r="AY8" s="16">
        <v>288</v>
      </c>
      <c r="AZ8" s="16">
        <v>282</v>
      </c>
      <c r="BA8" s="16">
        <v>3</v>
      </c>
      <c r="BB8" s="16">
        <v>4</v>
      </c>
      <c r="BC8" s="17">
        <f t="shared" si="6"/>
        <v>289</v>
      </c>
      <c r="BD8" s="17">
        <f t="shared" si="7"/>
        <v>22</v>
      </c>
      <c r="BE8" s="17">
        <f aca="true" t="shared" si="9" ref="BE8:BE26">BF8+BG8+BH8+BI8+BJ8+BK8+BL8+BM8+BN8+BO8+BP8</f>
        <v>1404</v>
      </c>
      <c r="BF8" s="16">
        <v>149</v>
      </c>
      <c r="BG8" s="16"/>
      <c r="BH8" s="16">
        <v>10</v>
      </c>
      <c r="BI8" s="16"/>
      <c r="BJ8" s="16"/>
      <c r="BK8" s="16">
        <v>32</v>
      </c>
      <c r="BL8" s="35"/>
      <c r="BM8" s="46">
        <v>17</v>
      </c>
      <c r="BN8" s="46">
        <v>230</v>
      </c>
      <c r="BO8" s="16">
        <v>137</v>
      </c>
      <c r="BP8" s="16">
        <v>829</v>
      </c>
      <c r="BQ8" s="28">
        <v>933</v>
      </c>
      <c r="BR8" s="37">
        <f aca="true" t="shared" si="10" ref="BR8:BR26">BQ8/BC8</f>
        <v>3.2283737024221453</v>
      </c>
      <c r="BS8" s="28"/>
      <c r="BU8" s="12">
        <f aca="true" t="shared" si="11" ref="BU8:BU24">BU7+1</f>
        <v>2</v>
      </c>
      <c r="BV8" s="11" t="s">
        <v>35</v>
      </c>
      <c r="BW8" s="16">
        <v>23</v>
      </c>
      <c r="BX8" s="16">
        <v>288</v>
      </c>
      <c r="BY8" s="16">
        <v>282</v>
      </c>
      <c r="BZ8" s="16">
        <v>3</v>
      </c>
      <c r="CA8" s="16">
        <v>4</v>
      </c>
      <c r="CB8" s="17">
        <f aca="true" t="shared" si="12" ref="CB8:CB26">CC8+CD8+CE8+CF8+CG8+CH8+CI8+CJ8+CK8+CL8+CM8</f>
        <v>289</v>
      </c>
      <c r="CC8" s="16">
        <v>7</v>
      </c>
      <c r="CD8" s="16"/>
      <c r="CE8" s="16"/>
      <c r="CF8" s="16"/>
      <c r="CG8" s="16"/>
      <c r="CH8" s="16">
        <v>2</v>
      </c>
      <c r="CI8" s="35"/>
      <c r="CJ8" s="46">
        <v>4</v>
      </c>
      <c r="CK8" s="46">
        <v>85</v>
      </c>
      <c r="CL8" s="16">
        <v>36</v>
      </c>
      <c r="CM8" s="16">
        <v>155</v>
      </c>
      <c r="CN8" s="28"/>
    </row>
    <row r="9" spans="1:92" ht="24.75" customHeight="1">
      <c r="A9" s="13">
        <f aca="true" t="shared" si="13" ref="A9:A15">A8+1</f>
        <v>2</v>
      </c>
      <c r="B9" s="30" t="s">
        <v>15</v>
      </c>
      <c r="C9" s="13">
        <v>324</v>
      </c>
      <c r="D9" s="13">
        <v>207</v>
      </c>
      <c r="E9" s="13">
        <v>400</v>
      </c>
      <c r="F9" s="13">
        <v>301</v>
      </c>
      <c r="G9" s="13">
        <v>207</v>
      </c>
      <c r="H9" s="13">
        <v>61</v>
      </c>
      <c r="I9" s="13">
        <v>75</v>
      </c>
      <c r="J9" s="13">
        <v>56</v>
      </c>
      <c r="K9" s="13">
        <v>12</v>
      </c>
      <c r="L9" s="13">
        <v>566</v>
      </c>
      <c r="M9" s="13">
        <v>472</v>
      </c>
      <c r="N9" s="13">
        <v>281</v>
      </c>
      <c r="O9" s="13">
        <v>10</v>
      </c>
      <c r="P9" s="13">
        <v>53</v>
      </c>
      <c r="Q9" s="13">
        <v>302</v>
      </c>
      <c r="R9" s="55">
        <v>65</v>
      </c>
      <c r="S9" s="55">
        <v>204</v>
      </c>
      <c r="T9" s="13">
        <v>265</v>
      </c>
      <c r="U9" s="13">
        <v>259</v>
      </c>
      <c r="V9" s="13">
        <v>94</v>
      </c>
      <c r="W9" s="32">
        <v>94</v>
      </c>
      <c r="X9" s="95">
        <f t="shared" si="4"/>
        <v>4308</v>
      </c>
      <c r="Y9" s="32">
        <v>229</v>
      </c>
      <c r="Z9" s="32"/>
      <c r="AA9"/>
      <c r="AB9" s="12">
        <f t="shared" si="5"/>
        <v>4</v>
      </c>
      <c r="AC9" s="8" t="s">
        <v>56</v>
      </c>
      <c r="AD9" s="12">
        <v>50</v>
      </c>
      <c r="AE9" s="12">
        <v>103</v>
      </c>
      <c r="AF9" s="12">
        <v>817</v>
      </c>
      <c r="AG9" s="55">
        <v>834</v>
      </c>
      <c r="AH9" s="12">
        <v>3</v>
      </c>
      <c r="AI9" s="12">
        <v>4</v>
      </c>
      <c r="AJ9" s="79">
        <f t="shared" si="0"/>
        <v>841</v>
      </c>
      <c r="AK9" s="80">
        <f t="shared" si="1"/>
        <v>79</v>
      </c>
      <c r="AL9" s="85">
        <v>2911</v>
      </c>
      <c r="AM9" s="85">
        <v>3192</v>
      </c>
      <c r="AN9" s="82">
        <f t="shared" si="2"/>
        <v>3.7954815695600477</v>
      </c>
      <c r="AO9" s="83" t="e">
        <f>AL9/AD22</f>
        <v>#DIV/0!</v>
      </c>
      <c r="AP9" s="83" t="e">
        <f>(AL9/(AD9*AD22))*100</f>
        <v>#DIV/0!</v>
      </c>
      <c r="AQ9" s="83">
        <f t="shared" si="3"/>
        <v>16.82</v>
      </c>
      <c r="AR9" s="83">
        <f>((AD9*AD22)-AL9)/AJ9</f>
        <v>-3.4613555291319855</v>
      </c>
      <c r="AS9" s="83">
        <f>((AH9+AI9)/AJ19)*1000</f>
        <v>1.6036655211912942</v>
      </c>
      <c r="AT9" s="83">
        <f>(AI9/AJ19)*1000</f>
        <v>0.9163802978235968</v>
      </c>
      <c r="AU9"/>
      <c r="AV9" s="12">
        <f t="shared" si="8"/>
        <v>3</v>
      </c>
      <c r="AW9" s="49" t="s">
        <v>173</v>
      </c>
      <c r="AX9" s="16">
        <v>10</v>
      </c>
      <c r="AY9" s="28">
        <v>81</v>
      </c>
      <c r="AZ9" s="28">
        <v>73</v>
      </c>
      <c r="BA9" s="28">
        <v>4</v>
      </c>
      <c r="BB9" s="28">
        <v>4</v>
      </c>
      <c r="BC9" s="17">
        <f t="shared" si="6"/>
        <v>81</v>
      </c>
      <c r="BD9" s="17">
        <f t="shared" si="7"/>
        <v>10</v>
      </c>
      <c r="BE9" s="17">
        <f t="shared" si="9"/>
        <v>348</v>
      </c>
      <c r="BF9" s="28">
        <v>22</v>
      </c>
      <c r="BG9" s="28"/>
      <c r="BH9" s="28">
        <v>6</v>
      </c>
      <c r="BI9" s="28"/>
      <c r="BJ9" s="28"/>
      <c r="BK9" s="28"/>
      <c r="BL9" s="35"/>
      <c r="BM9" s="28">
        <v>8</v>
      </c>
      <c r="BN9" s="28">
        <v>47</v>
      </c>
      <c r="BO9" s="28">
        <v>80</v>
      </c>
      <c r="BP9" s="28">
        <v>185</v>
      </c>
      <c r="BQ9" s="24">
        <v>331</v>
      </c>
      <c r="BR9" s="37">
        <f t="shared" si="10"/>
        <v>4.08641975308642</v>
      </c>
      <c r="BS9" s="28"/>
      <c r="BU9" s="12">
        <f t="shared" si="11"/>
        <v>3</v>
      </c>
      <c r="BV9" s="49" t="s">
        <v>173</v>
      </c>
      <c r="BW9" s="16">
        <v>10</v>
      </c>
      <c r="BX9" s="28">
        <v>81</v>
      </c>
      <c r="BY9" s="28">
        <v>73</v>
      </c>
      <c r="BZ9" s="28">
        <v>4</v>
      </c>
      <c r="CA9" s="28">
        <v>4</v>
      </c>
      <c r="CB9" s="17">
        <f t="shared" si="12"/>
        <v>81</v>
      </c>
      <c r="CC9" s="28">
        <v>5</v>
      </c>
      <c r="CD9" s="28"/>
      <c r="CE9" s="28"/>
      <c r="CF9" s="28"/>
      <c r="CG9" s="28"/>
      <c r="CH9" s="28">
        <v>1</v>
      </c>
      <c r="CI9" s="35"/>
      <c r="CJ9" s="28">
        <v>4</v>
      </c>
      <c r="CK9" s="28">
        <v>4</v>
      </c>
      <c r="CL9" s="28">
        <v>8</v>
      </c>
      <c r="CM9" s="28">
        <v>59</v>
      </c>
      <c r="CN9" s="28"/>
    </row>
    <row r="10" spans="1:92" ht="24.75" customHeight="1">
      <c r="A10" s="13">
        <f t="shared" si="13"/>
        <v>3</v>
      </c>
      <c r="B10" s="30" t="s">
        <v>16</v>
      </c>
      <c r="C10" s="13">
        <v>16</v>
      </c>
      <c r="D10" s="13">
        <v>67</v>
      </c>
      <c r="E10" s="13">
        <v>71</v>
      </c>
      <c r="F10" s="13">
        <v>20</v>
      </c>
      <c r="G10" s="13">
        <v>81</v>
      </c>
      <c r="H10" s="13">
        <v>39</v>
      </c>
      <c r="I10" s="13">
        <v>29</v>
      </c>
      <c r="J10" s="13">
        <v>37</v>
      </c>
      <c r="K10" s="13">
        <v>23</v>
      </c>
      <c r="L10" s="13">
        <v>80</v>
      </c>
      <c r="M10" s="13">
        <v>155</v>
      </c>
      <c r="N10" s="13">
        <v>45</v>
      </c>
      <c r="O10" s="13"/>
      <c r="P10" s="13">
        <v>1</v>
      </c>
      <c r="Q10" s="13">
        <v>77</v>
      </c>
      <c r="R10" s="55">
        <v>15</v>
      </c>
      <c r="S10" s="55">
        <v>44</v>
      </c>
      <c r="T10" s="13">
        <v>41</v>
      </c>
      <c r="U10" s="13">
        <v>43</v>
      </c>
      <c r="V10" s="13">
        <v>69</v>
      </c>
      <c r="W10" s="32"/>
      <c r="X10" s="95">
        <f t="shared" si="4"/>
        <v>953</v>
      </c>
      <c r="Y10" s="32"/>
      <c r="Z10" s="32"/>
      <c r="AA10"/>
      <c r="AB10" s="12">
        <f t="shared" si="5"/>
        <v>5</v>
      </c>
      <c r="AC10" s="8" t="s">
        <v>57</v>
      </c>
      <c r="AD10" s="12">
        <v>178</v>
      </c>
      <c r="AE10" s="12">
        <v>43</v>
      </c>
      <c r="AF10" s="12">
        <v>2028</v>
      </c>
      <c r="AG10" s="55">
        <v>2030</v>
      </c>
      <c r="AH10" s="12">
        <v>5</v>
      </c>
      <c r="AI10" s="12">
        <v>10</v>
      </c>
      <c r="AJ10" s="79">
        <f t="shared" si="0"/>
        <v>2045</v>
      </c>
      <c r="AK10" s="80">
        <f t="shared" si="1"/>
        <v>26</v>
      </c>
      <c r="AL10" s="85">
        <v>9073</v>
      </c>
      <c r="AM10" s="85">
        <v>8298</v>
      </c>
      <c r="AN10" s="82">
        <f t="shared" si="2"/>
        <v>4.057701711491442</v>
      </c>
      <c r="AO10" s="83" t="e">
        <f>AL10/AD22</f>
        <v>#DIV/0!</v>
      </c>
      <c r="AP10" s="83" t="e">
        <f>(AL10/(AD10*AD22))*100</f>
        <v>#DIV/0!</v>
      </c>
      <c r="AQ10" s="83">
        <f t="shared" si="3"/>
        <v>11.48876404494382</v>
      </c>
      <c r="AR10" s="83">
        <f>((AD10*AD22)-AL10)/AJ10</f>
        <v>-4.436674816625917</v>
      </c>
      <c r="AS10" s="83">
        <f>((AH10+AI10)/AJ19)*1000</f>
        <v>3.4364261168384878</v>
      </c>
      <c r="AT10" s="83">
        <f>(AI10/AJ19)*1000</f>
        <v>2.2909507445589923</v>
      </c>
      <c r="AU10"/>
      <c r="AV10" s="12">
        <f t="shared" si="8"/>
        <v>4</v>
      </c>
      <c r="AW10" s="11" t="s">
        <v>36</v>
      </c>
      <c r="AX10" s="16">
        <v>73</v>
      </c>
      <c r="AY10" s="16">
        <v>859</v>
      </c>
      <c r="AZ10" s="16">
        <v>889</v>
      </c>
      <c r="BA10" s="16">
        <v>5</v>
      </c>
      <c r="BB10" s="16">
        <v>6</v>
      </c>
      <c r="BC10" s="17">
        <f t="shared" si="6"/>
        <v>900</v>
      </c>
      <c r="BD10" s="17">
        <f t="shared" si="7"/>
        <v>32</v>
      </c>
      <c r="BE10" s="17">
        <f t="shared" si="9"/>
        <v>3560</v>
      </c>
      <c r="BF10" s="16">
        <v>16</v>
      </c>
      <c r="BG10" s="16"/>
      <c r="BH10" s="16">
        <v>24</v>
      </c>
      <c r="BI10" s="16">
        <v>353</v>
      </c>
      <c r="BJ10" s="16">
        <v>215</v>
      </c>
      <c r="BK10" s="16">
        <v>48</v>
      </c>
      <c r="BL10" s="35"/>
      <c r="BM10" s="46">
        <v>68</v>
      </c>
      <c r="BN10" s="46">
        <v>87</v>
      </c>
      <c r="BO10" s="16">
        <v>934</v>
      </c>
      <c r="BP10" s="16">
        <v>1815</v>
      </c>
      <c r="BQ10" s="24">
        <v>3179</v>
      </c>
      <c r="BR10" s="37">
        <f t="shared" si="10"/>
        <v>3.5322222222222224</v>
      </c>
      <c r="BS10" s="28"/>
      <c r="BU10" s="12">
        <f t="shared" si="11"/>
        <v>4</v>
      </c>
      <c r="BV10" s="11" t="s">
        <v>36</v>
      </c>
      <c r="BW10" s="16">
        <v>73</v>
      </c>
      <c r="BX10" s="16">
        <v>859</v>
      </c>
      <c r="BY10" s="16">
        <v>889</v>
      </c>
      <c r="BZ10" s="16">
        <v>5</v>
      </c>
      <c r="CA10" s="16">
        <v>6</v>
      </c>
      <c r="CB10" s="17">
        <f t="shared" si="12"/>
        <v>900</v>
      </c>
      <c r="CC10" s="16"/>
      <c r="CD10" s="16"/>
      <c r="CE10" s="16"/>
      <c r="CF10" s="16">
        <v>71</v>
      </c>
      <c r="CG10" s="16">
        <v>21</v>
      </c>
      <c r="CH10" s="16">
        <v>4</v>
      </c>
      <c r="CI10" s="35"/>
      <c r="CJ10" s="46">
        <v>31</v>
      </c>
      <c r="CK10" s="46">
        <v>45</v>
      </c>
      <c r="CL10" s="16">
        <v>256</v>
      </c>
      <c r="CM10" s="16">
        <v>472</v>
      </c>
      <c r="CN10" s="28"/>
    </row>
    <row r="11" spans="1:92" ht="24.75" customHeight="1">
      <c r="A11" s="13">
        <f t="shared" si="13"/>
        <v>4</v>
      </c>
      <c r="B11" s="30" t="s">
        <v>108</v>
      </c>
      <c r="C11" s="15">
        <f aca="true" t="shared" si="14" ref="C11:S11">SUM(C8:C10)</f>
        <v>343</v>
      </c>
      <c r="D11" s="15">
        <f t="shared" si="14"/>
        <v>282</v>
      </c>
      <c r="E11" s="15">
        <f t="shared" si="14"/>
        <v>485</v>
      </c>
      <c r="F11" s="15">
        <f t="shared" si="14"/>
        <v>346</v>
      </c>
      <c r="G11" s="15">
        <f t="shared" si="14"/>
        <v>294</v>
      </c>
      <c r="H11" s="15">
        <f t="shared" si="14"/>
        <v>114</v>
      </c>
      <c r="I11" s="15">
        <f t="shared" si="14"/>
        <v>105</v>
      </c>
      <c r="J11" s="15">
        <f t="shared" si="14"/>
        <v>102</v>
      </c>
      <c r="K11" s="15">
        <f t="shared" si="14"/>
        <v>36</v>
      </c>
      <c r="L11" s="15">
        <f t="shared" si="14"/>
        <v>654</v>
      </c>
      <c r="M11" s="15">
        <f t="shared" si="14"/>
        <v>673</v>
      </c>
      <c r="N11" s="15">
        <f t="shared" si="14"/>
        <v>363</v>
      </c>
      <c r="O11" s="15">
        <f t="shared" si="14"/>
        <v>11</v>
      </c>
      <c r="P11" s="15">
        <f t="shared" si="14"/>
        <v>61</v>
      </c>
      <c r="Q11" s="15">
        <f t="shared" si="14"/>
        <v>398</v>
      </c>
      <c r="R11" s="95">
        <f t="shared" si="14"/>
        <v>88</v>
      </c>
      <c r="S11" s="95">
        <f t="shared" si="14"/>
        <v>260</v>
      </c>
      <c r="T11" s="15">
        <f>SUM(T8:T10)</f>
        <v>326</v>
      </c>
      <c r="U11" s="15">
        <f>SUM(U8:U10)</f>
        <v>321</v>
      </c>
      <c r="V11" s="15">
        <f>SUM(V8:V10)</f>
        <v>168</v>
      </c>
      <c r="W11" s="15">
        <f>SUM(W8:W10)</f>
        <v>95</v>
      </c>
      <c r="X11" s="95">
        <f t="shared" si="4"/>
        <v>5525</v>
      </c>
      <c r="Y11" s="15">
        <f>SUM(Y8:Y10)</f>
        <v>231</v>
      </c>
      <c r="Z11" s="15">
        <f>SUM(Z8:Z10)</f>
        <v>0</v>
      </c>
      <c r="AA11"/>
      <c r="AB11" s="12">
        <f t="shared" si="5"/>
        <v>6</v>
      </c>
      <c r="AC11" s="8" t="s">
        <v>194</v>
      </c>
      <c r="AD11" s="12">
        <v>11</v>
      </c>
      <c r="AE11" s="12">
        <v>16</v>
      </c>
      <c r="AF11" s="12">
        <v>207</v>
      </c>
      <c r="AG11" s="55">
        <v>133</v>
      </c>
      <c r="AH11" s="12">
        <v>33</v>
      </c>
      <c r="AI11" s="12">
        <v>34</v>
      </c>
      <c r="AJ11" s="79">
        <f t="shared" si="0"/>
        <v>200</v>
      </c>
      <c r="AK11" s="80">
        <f t="shared" si="1"/>
        <v>23</v>
      </c>
      <c r="AL11" s="85">
        <v>1021</v>
      </c>
      <c r="AM11" s="85">
        <v>444</v>
      </c>
      <c r="AN11" s="82">
        <f t="shared" si="2"/>
        <v>2.22</v>
      </c>
      <c r="AO11" s="83" t="e">
        <f>AL11/AD22</f>
        <v>#DIV/0!</v>
      </c>
      <c r="AP11" s="83" t="e">
        <f>(AL11/(AD11*AD22))*100</f>
        <v>#DIV/0!</v>
      </c>
      <c r="AQ11" s="83">
        <f t="shared" si="3"/>
        <v>18.181818181818183</v>
      </c>
      <c r="AR11" s="83">
        <f>((AD11*AD22)-AL11)/AJ11</f>
        <v>-5.105</v>
      </c>
      <c r="AS11" s="83">
        <f>((AH11+AI11)/AJ19)*1000</f>
        <v>15.349369988545245</v>
      </c>
      <c r="AT11" s="83">
        <f>(AI11/AJ19)*1000</f>
        <v>7.789232531500573</v>
      </c>
      <c r="AU11"/>
      <c r="AV11" s="12">
        <f t="shared" si="8"/>
        <v>5</v>
      </c>
      <c r="AW11" s="11" t="s">
        <v>37</v>
      </c>
      <c r="AX11" s="16">
        <v>11</v>
      </c>
      <c r="AY11" s="16">
        <v>331</v>
      </c>
      <c r="AZ11" s="16">
        <v>326</v>
      </c>
      <c r="BA11" s="16"/>
      <c r="BB11" s="16"/>
      <c r="BC11" s="17">
        <f t="shared" si="6"/>
        <v>326</v>
      </c>
      <c r="BD11" s="17">
        <f t="shared" si="7"/>
        <v>16</v>
      </c>
      <c r="BE11" s="17">
        <f t="shared" si="9"/>
        <v>802</v>
      </c>
      <c r="BF11" s="16">
        <v>24</v>
      </c>
      <c r="BG11" s="16"/>
      <c r="BH11" s="16"/>
      <c r="BI11" s="16"/>
      <c r="BJ11" s="16"/>
      <c r="BK11" s="16">
        <v>90</v>
      </c>
      <c r="BL11" s="35"/>
      <c r="BM11" s="46">
        <v>12</v>
      </c>
      <c r="BN11" s="46">
        <v>12</v>
      </c>
      <c r="BO11" s="16">
        <v>20</v>
      </c>
      <c r="BP11" s="16">
        <v>644</v>
      </c>
      <c r="BQ11" s="24">
        <v>690</v>
      </c>
      <c r="BR11" s="37">
        <f t="shared" si="10"/>
        <v>2.1165644171779143</v>
      </c>
      <c r="BS11" s="28"/>
      <c r="BU11" s="12">
        <f t="shared" si="11"/>
        <v>5</v>
      </c>
      <c r="BV11" s="11" t="s">
        <v>37</v>
      </c>
      <c r="BW11" s="16">
        <v>11</v>
      </c>
      <c r="BX11" s="16">
        <v>331</v>
      </c>
      <c r="BY11" s="16">
        <v>326</v>
      </c>
      <c r="BZ11" s="16"/>
      <c r="CA11" s="16"/>
      <c r="CB11" s="17">
        <f t="shared" si="12"/>
        <v>326</v>
      </c>
      <c r="CC11" s="16"/>
      <c r="CD11" s="16"/>
      <c r="CE11" s="16"/>
      <c r="CF11" s="16"/>
      <c r="CG11" s="16"/>
      <c r="CH11" s="16">
        <v>9</v>
      </c>
      <c r="CI11" s="35"/>
      <c r="CJ11" s="46">
        <v>6</v>
      </c>
      <c r="CK11" s="46">
        <v>4</v>
      </c>
      <c r="CL11" s="16">
        <v>4</v>
      </c>
      <c r="CM11" s="16">
        <v>303</v>
      </c>
      <c r="CN11" s="28"/>
    </row>
    <row r="12" spans="1:92" ht="24.75" customHeight="1">
      <c r="A12" s="13">
        <f t="shared" si="13"/>
        <v>5</v>
      </c>
      <c r="B12" s="30" t="s">
        <v>17</v>
      </c>
      <c r="C12" s="14">
        <v>24</v>
      </c>
      <c r="D12" s="14">
        <v>33</v>
      </c>
      <c r="E12" s="14">
        <v>37</v>
      </c>
      <c r="F12" s="14">
        <v>43</v>
      </c>
      <c r="G12" s="14">
        <v>86</v>
      </c>
      <c r="H12" s="14">
        <v>79</v>
      </c>
      <c r="I12" s="14">
        <v>72</v>
      </c>
      <c r="J12" s="14">
        <v>77</v>
      </c>
      <c r="K12" s="14">
        <v>28</v>
      </c>
      <c r="L12" s="14">
        <v>73</v>
      </c>
      <c r="M12" s="14">
        <v>67</v>
      </c>
      <c r="N12" s="14">
        <v>40</v>
      </c>
      <c r="O12" s="14"/>
      <c r="P12" s="14">
        <v>5</v>
      </c>
      <c r="Q12" s="14">
        <v>60</v>
      </c>
      <c r="R12" s="55">
        <v>12</v>
      </c>
      <c r="S12" s="55">
        <v>20</v>
      </c>
      <c r="T12" s="14">
        <v>43</v>
      </c>
      <c r="U12" s="14">
        <v>17</v>
      </c>
      <c r="V12" s="14">
        <v>137</v>
      </c>
      <c r="W12" s="32"/>
      <c r="X12" s="95">
        <f t="shared" si="4"/>
        <v>953</v>
      </c>
      <c r="Y12" s="32"/>
      <c r="Z12" s="32"/>
      <c r="AA12"/>
      <c r="AB12" s="12">
        <f t="shared" si="5"/>
        <v>7</v>
      </c>
      <c r="AC12" s="49" t="s">
        <v>193</v>
      </c>
      <c r="AD12" s="28"/>
      <c r="AE12" s="28"/>
      <c r="AF12" s="28"/>
      <c r="AG12" s="28"/>
      <c r="AH12" s="28"/>
      <c r="AI12" s="28"/>
      <c r="AJ12" s="79">
        <f aca="true" t="shared" si="15" ref="AJ12:AJ18">SUM(AG12:AI12)</f>
        <v>0</v>
      </c>
      <c r="AK12" s="80">
        <f aca="true" t="shared" si="16" ref="AK12:AK18">((SUM(AE12:AF12))-(SUM(AG12:AI12)))</f>
        <v>0</v>
      </c>
      <c r="AL12" s="28"/>
      <c r="AM12" s="28"/>
      <c r="AN12" s="82" t="e">
        <f t="shared" si="2"/>
        <v>#DIV/0!</v>
      </c>
      <c r="AO12" s="83" t="e">
        <f>AL12/AD22</f>
        <v>#DIV/0!</v>
      </c>
      <c r="AP12" s="83" t="e">
        <f>(AL12/(AD12*AD22))*100</f>
        <v>#DIV/0!</v>
      </c>
      <c r="AQ12" s="83" t="e">
        <f>AJ12/AD12</f>
        <v>#DIV/0!</v>
      </c>
      <c r="AR12" s="83" t="e">
        <f>((AD12*AD22)-AL12)/AJ12</f>
        <v>#DIV/0!</v>
      </c>
      <c r="AS12" s="83">
        <f>((AH12+AI12)/AJ19)*1000</f>
        <v>0</v>
      </c>
      <c r="AT12" s="83">
        <f>(AI12/AJ20)*1000</f>
        <v>0</v>
      </c>
      <c r="AU12"/>
      <c r="AV12" s="12">
        <f t="shared" si="8"/>
        <v>6</v>
      </c>
      <c r="AW12" s="11" t="s">
        <v>64</v>
      </c>
      <c r="AX12" s="16">
        <v>9</v>
      </c>
      <c r="AY12" s="16">
        <v>18</v>
      </c>
      <c r="AZ12" s="16">
        <v>18</v>
      </c>
      <c r="BA12" s="16"/>
      <c r="BB12" s="16"/>
      <c r="BC12" s="17">
        <f t="shared" si="6"/>
        <v>18</v>
      </c>
      <c r="BD12" s="17">
        <f t="shared" si="7"/>
        <v>9</v>
      </c>
      <c r="BE12" s="17">
        <f t="shared" si="9"/>
        <v>43</v>
      </c>
      <c r="BF12" s="16"/>
      <c r="BG12" s="16"/>
      <c r="BH12" s="16"/>
      <c r="BI12" s="16"/>
      <c r="BJ12" s="16"/>
      <c r="BK12" s="16"/>
      <c r="BL12" s="35"/>
      <c r="BM12" s="46">
        <v>6</v>
      </c>
      <c r="BN12" s="46"/>
      <c r="BO12" s="16"/>
      <c r="BP12" s="16">
        <v>37</v>
      </c>
      <c r="BQ12" s="24">
        <v>61</v>
      </c>
      <c r="BR12" s="37">
        <f t="shared" si="10"/>
        <v>3.388888888888889</v>
      </c>
      <c r="BS12" s="28"/>
      <c r="BU12" s="12">
        <f t="shared" si="11"/>
        <v>6</v>
      </c>
      <c r="BV12" s="11" t="s">
        <v>64</v>
      </c>
      <c r="BW12" s="16">
        <v>9</v>
      </c>
      <c r="BX12" s="16">
        <v>18</v>
      </c>
      <c r="BY12" s="16">
        <v>18</v>
      </c>
      <c r="BZ12" s="16"/>
      <c r="CA12" s="16"/>
      <c r="CB12" s="17">
        <f t="shared" si="12"/>
        <v>18</v>
      </c>
      <c r="CC12" s="16">
        <v>6</v>
      </c>
      <c r="CD12" s="16"/>
      <c r="CE12" s="16">
        <v>1</v>
      </c>
      <c r="CF12" s="16"/>
      <c r="CG12" s="16"/>
      <c r="CH12" s="16">
        <v>4</v>
      </c>
      <c r="CI12" s="35"/>
      <c r="CJ12" s="46">
        <v>6</v>
      </c>
      <c r="CK12" s="46"/>
      <c r="CL12" s="16"/>
      <c r="CM12" s="16">
        <v>1</v>
      </c>
      <c r="CN12" s="28"/>
    </row>
    <row r="13" spans="1:92" ht="24.75" customHeight="1">
      <c r="A13" s="13">
        <f t="shared" si="13"/>
        <v>6</v>
      </c>
      <c r="B13" s="30" t="s">
        <v>70</v>
      </c>
      <c r="C13" s="14"/>
      <c r="D13" s="14">
        <v>1</v>
      </c>
      <c r="E13" s="14"/>
      <c r="F13" s="14">
        <v>1</v>
      </c>
      <c r="G13" s="14">
        <v>33</v>
      </c>
      <c r="H13" s="14">
        <v>6</v>
      </c>
      <c r="I13" s="14">
        <v>15</v>
      </c>
      <c r="J13" s="14">
        <v>3</v>
      </c>
      <c r="K13" s="14"/>
      <c r="L13" s="14"/>
      <c r="M13" s="14">
        <v>2</v>
      </c>
      <c r="N13" s="14">
        <v>4</v>
      </c>
      <c r="O13" s="14"/>
      <c r="P13" s="14"/>
      <c r="Q13" s="14">
        <v>1</v>
      </c>
      <c r="R13" s="55">
        <v>1</v>
      </c>
      <c r="S13" s="55"/>
      <c r="T13" s="14"/>
      <c r="U13" s="14"/>
      <c r="V13" s="14">
        <v>3</v>
      </c>
      <c r="W13" s="32"/>
      <c r="X13" s="95">
        <f t="shared" si="4"/>
        <v>70</v>
      </c>
      <c r="Y13" s="32">
        <v>3</v>
      </c>
      <c r="Z13" s="32"/>
      <c r="AA13"/>
      <c r="AB13" s="12">
        <f t="shared" si="5"/>
        <v>8</v>
      </c>
      <c r="AC13" s="150" t="s">
        <v>223</v>
      </c>
      <c r="AD13" s="81">
        <v>9</v>
      </c>
      <c r="AE13" s="28">
        <v>29</v>
      </c>
      <c r="AF13" s="28">
        <v>61</v>
      </c>
      <c r="AG13" s="28">
        <v>64</v>
      </c>
      <c r="AH13" s="28">
        <v>6</v>
      </c>
      <c r="AI13" s="81">
        <v>9</v>
      </c>
      <c r="AJ13" s="79">
        <f t="shared" si="15"/>
        <v>79</v>
      </c>
      <c r="AK13" s="80">
        <f t="shared" si="16"/>
        <v>11</v>
      </c>
      <c r="AL13" s="28">
        <v>380</v>
      </c>
      <c r="AM13" s="28">
        <v>122</v>
      </c>
      <c r="AN13" s="82">
        <f t="shared" si="2"/>
        <v>1.5443037974683544</v>
      </c>
      <c r="AO13" s="83" t="e">
        <f>AL13/AD22</f>
        <v>#DIV/0!</v>
      </c>
      <c r="AP13" s="83" t="e">
        <f>(AL13/(AD13*AD22))*100</f>
        <v>#DIV/0!</v>
      </c>
      <c r="AQ13" s="83">
        <f aca="true" t="shared" si="17" ref="AQ13:AQ21">AJ13/AD13</f>
        <v>8.777777777777779</v>
      </c>
      <c r="AR13" s="83">
        <f>((AD13*AD22)-AL13)/AJ13</f>
        <v>-4.810126582278481</v>
      </c>
      <c r="AS13" s="83">
        <f>((AH13+AI13)/AJ19)*1000</f>
        <v>3.4364261168384878</v>
      </c>
      <c r="AT13" s="83">
        <f>(AI13/AJ19)*1000</f>
        <v>2.061855670103093</v>
      </c>
      <c r="AU13"/>
      <c r="AV13" s="12">
        <f t="shared" si="8"/>
        <v>7</v>
      </c>
      <c r="AW13" s="11" t="s">
        <v>38</v>
      </c>
      <c r="AX13" s="16">
        <v>0</v>
      </c>
      <c r="AY13" s="16">
        <v>145</v>
      </c>
      <c r="AZ13" s="16">
        <v>132</v>
      </c>
      <c r="BA13" s="16">
        <v>5</v>
      </c>
      <c r="BB13" s="16">
        <v>8</v>
      </c>
      <c r="BC13" s="17">
        <f t="shared" si="6"/>
        <v>145</v>
      </c>
      <c r="BD13" s="17">
        <f t="shared" si="7"/>
        <v>0</v>
      </c>
      <c r="BE13" s="17">
        <f t="shared" si="9"/>
        <v>743</v>
      </c>
      <c r="BF13" s="16">
        <v>49</v>
      </c>
      <c r="BG13" s="16"/>
      <c r="BH13" s="16"/>
      <c r="BI13" s="16"/>
      <c r="BJ13" s="16"/>
      <c r="BK13" s="16">
        <v>14</v>
      </c>
      <c r="BL13" s="35"/>
      <c r="BM13" s="46">
        <v>105</v>
      </c>
      <c r="BN13" s="46">
        <v>110</v>
      </c>
      <c r="BO13" s="16">
        <v>99</v>
      </c>
      <c r="BP13" s="16">
        <v>366</v>
      </c>
      <c r="BQ13" s="24">
        <v>124</v>
      </c>
      <c r="BR13" s="37">
        <f t="shared" si="10"/>
        <v>0.8551724137931035</v>
      </c>
      <c r="BS13" s="28"/>
      <c r="BU13" s="12">
        <f t="shared" si="11"/>
        <v>7</v>
      </c>
      <c r="BV13" s="11" t="s">
        <v>38</v>
      </c>
      <c r="BW13" s="16">
        <v>0</v>
      </c>
      <c r="BX13" s="16">
        <v>145</v>
      </c>
      <c r="BY13" s="16">
        <v>132</v>
      </c>
      <c r="BZ13" s="16">
        <v>5</v>
      </c>
      <c r="CA13" s="16">
        <v>8</v>
      </c>
      <c r="CB13" s="17">
        <f t="shared" si="12"/>
        <v>135</v>
      </c>
      <c r="CC13" s="16">
        <v>1</v>
      </c>
      <c r="CD13" s="16"/>
      <c r="CE13" s="16"/>
      <c r="CF13" s="16"/>
      <c r="CG13" s="16"/>
      <c r="CH13" s="16"/>
      <c r="CI13" s="35"/>
      <c r="CJ13" s="46">
        <v>31</v>
      </c>
      <c r="CK13" s="46">
        <v>17</v>
      </c>
      <c r="CL13" s="16">
        <v>35</v>
      </c>
      <c r="CM13" s="16">
        <v>51</v>
      </c>
      <c r="CN13" s="28"/>
    </row>
    <row r="14" spans="1:92" ht="24.75" customHeight="1">
      <c r="A14" s="13">
        <f t="shared" si="13"/>
        <v>7</v>
      </c>
      <c r="B14" s="11" t="s">
        <v>99</v>
      </c>
      <c r="C14" s="14"/>
      <c r="D14" s="14">
        <v>4</v>
      </c>
      <c r="E14" s="14"/>
      <c r="F14" s="14"/>
      <c r="G14" s="14">
        <v>34</v>
      </c>
      <c r="H14" s="14">
        <v>9</v>
      </c>
      <c r="I14" s="14">
        <v>7</v>
      </c>
      <c r="J14" s="14">
        <v>6</v>
      </c>
      <c r="K14" s="14">
        <v>3</v>
      </c>
      <c r="L14" s="14">
        <v>2</v>
      </c>
      <c r="M14" s="14">
        <v>3</v>
      </c>
      <c r="N14" s="14">
        <v>7</v>
      </c>
      <c r="O14" s="14"/>
      <c r="P14" s="14"/>
      <c r="Q14" s="14">
        <v>1</v>
      </c>
      <c r="R14" s="55"/>
      <c r="S14" s="55">
        <v>1</v>
      </c>
      <c r="T14" s="14">
        <v>1</v>
      </c>
      <c r="U14" s="14"/>
      <c r="V14" s="14"/>
      <c r="W14" s="32"/>
      <c r="X14" s="95">
        <f t="shared" si="4"/>
        <v>78</v>
      </c>
      <c r="Y14" s="32"/>
      <c r="Z14" s="32"/>
      <c r="AA14"/>
      <c r="AB14" s="12">
        <f t="shared" si="5"/>
        <v>9</v>
      </c>
      <c r="AC14" s="8" t="s">
        <v>224</v>
      </c>
      <c r="AD14" s="12">
        <v>5</v>
      </c>
      <c r="AE14" s="12">
        <v>7</v>
      </c>
      <c r="AF14" s="12">
        <v>75</v>
      </c>
      <c r="AG14" s="55">
        <v>51</v>
      </c>
      <c r="AH14" s="12">
        <v>15</v>
      </c>
      <c r="AI14" s="12">
        <v>7</v>
      </c>
      <c r="AJ14" s="79">
        <f t="shared" si="15"/>
        <v>73</v>
      </c>
      <c r="AK14" s="80">
        <f t="shared" si="16"/>
        <v>9</v>
      </c>
      <c r="AL14" s="85">
        <v>307</v>
      </c>
      <c r="AM14" s="85">
        <v>370</v>
      </c>
      <c r="AN14" s="82">
        <f t="shared" si="2"/>
        <v>5.068493150684931</v>
      </c>
      <c r="AO14" s="83" t="e">
        <f>AL14/AD22</f>
        <v>#DIV/0!</v>
      </c>
      <c r="AP14" s="83" t="e">
        <f>(AL14/(AD14*AD22))*100</f>
        <v>#DIV/0!</v>
      </c>
      <c r="AQ14" s="83">
        <f t="shared" si="17"/>
        <v>14.6</v>
      </c>
      <c r="AR14" s="83">
        <f>((AD14*AD22)-AL14)/AJ14</f>
        <v>-4.205479452054795</v>
      </c>
      <c r="AS14" s="83">
        <f>((AH14+AI14)/AJ19)*1000</f>
        <v>5.040091638029783</v>
      </c>
      <c r="AT14" s="83">
        <f>(AI14/AJ19)*1000</f>
        <v>1.6036655211912942</v>
      </c>
      <c r="AU14"/>
      <c r="AV14" s="12">
        <f t="shared" si="8"/>
        <v>8</v>
      </c>
      <c r="AW14" s="11" t="s">
        <v>39</v>
      </c>
      <c r="AX14" s="16">
        <v>2</v>
      </c>
      <c r="AY14" s="16">
        <v>33</v>
      </c>
      <c r="AZ14" s="16">
        <v>31</v>
      </c>
      <c r="BA14" s="16">
        <v>1</v>
      </c>
      <c r="BB14" s="16">
        <v>1</v>
      </c>
      <c r="BC14" s="17">
        <f t="shared" si="6"/>
        <v>33</v>
      </c>
      <c r="BD14" s="17">
        <f t="shared" si="7"/>
        <v>2</v>
      </c>
      <c r="BE14" s="17">
        <f t="shared" si="9"/>
        <v>137</v>
      </c>
      <c r="BF14" s="16"/>
      <c r="BG14" s="16"/>
      <c r="BH14" s="16"/>
      <c r="BI14" s="16"/>
      <c r="BJ14" s="16"/>
      <c r="BK14" s="16"/>
      <c r="BL14" s="35"/>
      <c r="BM14" s="46">
        <v>1</v>
      </c>
      <c r="BN14" s="46">
        <v>43</v>
      </c>
      <c r="BO14" s="16">
        <v>8</v>
      </c>
      <c r="BP14" s="16">
        <v>85</v>
      </c>
      <c r="BQ14" s="24">
        <v>89</v>
      </c>
      <c r="BR14" s="37">
        <f t="shared" si="10"/>
        <v>2.696969696969697</v>
      </c>
      <c r="BS14" s="28"/>
      <c r="BU14" s="12">
        <f t="shared" si="11"/>
        <v>8</v>
      </c>
      <c r="BV14" s="11" t="s">
        <v>39</v>
      </c>
      <c r="BW14" s="16">
        <v>2</v>
      </c>
      <c r="BX14" s="16">
        <v>33</v>
      </c>
      <c r="BY14" s="16">
        <v>31</v>
      </c>
      <c r="BZ14" s="16">
        <v>1</v>
      </c>
      <c r="CA14" s="16">
        <v>1</v>
      </c>
      <c r="CB14" s="17">
        <f t="shared" si="12"/>
        <v>33</v>
      </c>
      <c r="CC14" s="16"/>
      <c r="CD14" s="16"/>
      <c r="CE14" s="16"/>
      <c r="CF14" s="16"/>
      <c r="CG14" s="16"/>
      <c r="CH14" s="16"/>
      <c r="CI14" s="35"/>
      <c r="CJ14" s="46">
        <v>1</v>
      </c>
      <c r="CK14" s="46">
        <v>7</v>
      </c>
      <c r="CL14" s="16">
        <v>4</v>
      </c>
      <c r="CM14" s="16">
        <v>21</v>
      </c>
      <c r="CN14" s="28"/>
    </row>
    <row r="15" spans="1:92" ht="24.75" customHeight="1">
      <c r="A15" s="13">
        <f t="shared" si="13"/>
        <v>8</v>
      </c>
      <c r="B15" s="30" t="s">
        <v>12</v>
      </c>
      <c r="C15" s="14">
        <v>316</v>
      </c>
      <c r="D15" s="14">
        <v>240</v>
      </c>
      <c r="E15" s="14">
        <v>441</v>
      </c>
      <c r="F15" s="14">
        <v>284</v>
      </c>
      <c r="G15" s="14">
        <v>133</v>
      </c>
      <c r="H15" s="14">
        <v>11</v>
      </c>
      <c r="I15" s="14">
        <v>2</v>
      </c>
      <c r="J15" s="14">
        <v>10</v>
      </c>
      <c r="K15" s="14">
        <v>3</v>
      </c>
      <c r="L15" s="14">
        <v>572</v>
      </c>
      <c r="M15" s="14">
        <v>564</v>
      </c>
      <c r="N15" s="14">
        <v>284</v>
      </c>
      <c r="O15" s="14">
        <v>11</v>
      </c>
      <c r="P15" s="14">
        <v>45</v>
      </c>
      <c r="Q15" s="14">
        <v>325</v>
      </c>
      <c r="R15" s="55">
        <v>68</v>
      </c>
      <c r="S15" s="55">
        <v>237</v>
      </c>
      <c r="T15" s="14">
        <v>266</v>
      </c>
      <c r="U15" s="14">
        <v>296</v>
      </c>
      <c r="V15" s="14">
        <v>15</v>
      </c>
      <c r="W15" s="32">
        <v>94</v>
      </c>
      <c r="X15" s="95">
        <f t="shared" si="4"/>
        <v>4217</v>
      </c>
      <c r="Y15" s="32">
        <v>226</v>
      </c>
      <c r="Z15" s="32"/>
      <c r="AA15"/>
      <c r="AB15" s="12">
        <f t="shared" si="5"/>
        <v>10</v>
      </c>
      <c r="AC15" s="106" t="s">
        <v>157</v>
      </c>
      <c r="AD15" s="12">
        <v>5</v>
      </c>
      <c r="AE15" s="12">
        <v>28</v>
      </c>
      <c r="AF15" s="12">
        <v>56</v>
      </c>
      <c r="AG15" s="55">
        <v>62</v>
      </c>
      <c r="AH15" s="12">
        <v>3</v>
      </c>
      <c r="AI15" s="12">
        <v>6</v>
      </c>
      <c r="AJ15" s="79">
        <f t="shared" si="15"/>
        <v>71</v>
      </c>
      <c r="AK15" s="80">
        <f t="shared" si="16"/>
        <v>13</v>
      </c>
      <c r="AL15" s="85">
        <v>353</v>
      </c>
      <c r="AM15" s="85">
        <v>63</v>
      </c>
      <c r="AN15" s="82">
        <f t="shared" si="2"/>
        <v>0.8873239436619719</v>
      </c>
      <c r="AO15" s="83" t="e">
        <f>AL15/AD22</f>
        <v>#DIV/0!</v>
      </c>
      <c r="AP15" s="83" t="e">
        <f>(AL15/(AD15*AD22))*100</f>
        <v>#DIV/0!</v>
      </c>
      <c r="AQ15" s="83">
        <f t="shared" si="17"/>
        <v>14.2</v>
      </c>
      <c r="AR15" s="83">
        <f>((AD15*AD22)-AL15)/AJ15</f>
        <v>-4.971830985915493</v>
      </c>
      <c r="AS15" s="83">
        <f>((AH15+AI15)/AJ19)*1000</f>
        <v>2.061855670103093</v>
      </c>
      <c r="AT15" s="83">
        <f>(AI15/AJ19)*1000</f>
        <v>1.3745704467353952</v>
      </c>
      <c r="AU15"/>
      <c r="AV15" s="12">
        <f t="shared" si="8"/>
        <v>9</v>
      </c>
      <c r="AW15" s="11" t="s">
        <v>40</v>
      </c>
      <c r="AX15" s="16">
        <v>0</v>
      </c>
      <c r="AY15" s="16">
        <v>118</v>
      </c>
      <c r="AZ15" s="16">
        <v>113</v>
      </c>
      <c r="BA15" s="16"/>
      <c r="BB15" s="16"/>
      <c r="BC15" s="17">
        <f t="shared" si="6"/>
        <v>113</v>
      </c>
      <c r="BD15" s="17">
        <f t="shared" si="7"/>
        <v>5</v>
      </c>
      <c r="BE15" s="17">
        <f t="shared" si="9"/>
        <v>288</v>
      </c>
      <c r="BF15" s="16"/>
      <c r="BG15" s="16"/>
      <c r="BH15" s="16"/>
      <c r="BI15" s="16"/>
      <c r="BJ15" s="16"/>
      <c r="BK15" s="16"/>
      <c r="BL15" s="35"/>
      <c r="BM15" s="46">
        <v>5</v>
      </c>
      <c r="BN15" s="46">
        <v>47</v>
      </c>
      <c r="BO15" s="16">
        <v>58</v>
      </c>
      <c r="BP15" s="16">
        <v>178</v>
      </c>
      <c r="BQ15" s="24">
        <v>241</v>
      </c>
      <c r="BR15" s="37">
        <f t="shared" si="10"/>
        <v>2.1327433628318584</v>
      </c>
      <c r="BS15" s="28"/>
      <c r="BU15" s="12">
        <f t="shared" si="11"/>
        <v>9</v>
      </c>
      <c r="BV15" s="11" t="s">
        <v>40</v>
      </c>
      <c r="BW15" s="16">
        <v>0</v>
      </c>
      <c r="BX15" s="16">
        <v>118</v>
      </c>
      <c r="BY15" s="16">
        <v>113</v>
      </c>
      <c r="BZ15" s="16"/>
      <c r="CA15" s="16"/>
      <c r="CB15" s="17">
        <f t="shared" si="12"/>
        <v>113</v>
      </c>
      <c r="CC15" s="16"/>
      <c r="CD15" s="16"/>
      <c r="CE15" s="16"/>
      <c r="CF15" s="16"/>
      <c r="CG15" s="16"/>
      <c r="CH15" s="16"/>
      <c r="CI15" s="35"/>
      <c r="CJ15" s="46">
        <v>1</v>
      </c>
      <c r="CK15" s="46">
        <v>31</v>
      </c>
      <c r="CL15" s="16">
        <v>8</v>
      </c>
      <c r="CM15" s="16">
        <v>73</v>
      </c>
      <c r="CN15" s="28"/>
    </row>
    <row r="16" spans="1:92" ht="24.75" customHeight="1">
      <c r="A16" s="13">
        <v>9</v>
      </c>
      <c r="B16" s="30" t="s">
        <v>84</v>
      </c>
      <c r="C16" s="15">
        <f aca="true" t="shared" si="18" ref="C16:S16">C15+C14+C13</f>
        <v>316</v>
      </c>
      <c r="D16" s="15">
        <f t="shared" si="18"/>
        <v>245</v>
      </c>
      <c r="E16" s="15">
        <f t="shared" si="18"/>
        <v>441</v>
      </c>
      <c r="F16" s="15">
        <f t="shared" si="18"/>
        <v>285</v>
      </c>
      <c r="G16" s="15">
        <f t="shared" si="18"/>
        <v>200</v>
      </c>
      <c r="H16" s="15">
        <f>H15+H14+H13</f>
        <v>26</v>
      </c>
      <c r="I16" s="15">
        <f t="shared" si="18"/>
        <v>24</v>
      </c>
      <c r="J16" s="15">
        <f t="shared" si="18"/>
        <v>19</v>
      </c>
      <c r="K16" s="15">
        <f t="shared" si="18"/>
        <v>6</v>
      </c>
      <c r="L16" s="15">
        <f t="shared" si="18"/>
        <v>574</v>
      </c>
      <c r="M16" s="15">
        <f t="shared" si="18"/>
        <v>569</v>
      </c>
      <c r="N16" s="15">
        <f t="shared" si="18"/>
        <v>295</v>
      </c>
      <c r="O16" s="15">
        <f t="shared" si="18"/>
        <v>11</v>
      </c>
      <c r="P16" s="15">
        <f t="shared" si="18"/>
        <v>45</v>
      </c>
      <c r="Q16" s="15">
        <f t="shared" si="18"/>
        <v>327</v>
      </c>
      <c r="R16" s="95">
        <f t="shared" si="18"/>
        <v>69</v>
      </c>
      <c r="S16" s="95">
        <f t="shared" si="18"/>
        <v>238</v>
      </c>
      <c r="T16" s="15">
        <f>T15+T14+T13</f>
        <v>267</v>
      </c>
      <c r="U16" s="15">
        <f>U15+U14+U13</f>
        <v>296</v>
      </c>
      <c r="V16" s="15">
        <f>V15+V14+V13</f>
        <v>18</v>
      </c>
      <c r="W16" s="15">
        <f>SUM(W13:W15)</f>
        <v>94</v>
      </c>
      <c r="X16" s="95">
        <f t="shared" si="4"/>
        <v>4365</v>
      </c>
      <c r="Y16" s="15">
        <f>Y15+Y14+Y13</f>
        <v>229</v>
      </c>
      <c r="Z16" s="15">
        <f>Z15+Z14+Z13</f>
        <v>0</v>
      </c>
      <c r="AA16"/>
      <c r="AB16" s="12">
        <f t="shared" si="5"/>
        <v>11</v>
      </c>
      <c r="AC16" s="71" t="s">
        <v>139</v>
      </c>
      <c r="AD16" s="12">
        <v>12</v>
      </c>
      <c r="AE16" s="12">
        <v>8</v>
      </c>
      <c r="AF16" s="12">
        <v>23</v>
      </c>
      <c r="AG16" s="55">
        <v>18</v>
      </c>
      <c r="AH16" s="12"/>
      <c r="AI16" s="12">
        <v>3</v>
      </c>
      <c r="AJ16" s="79">
        <f t="shared" si="15"/>
        <v>21</v>
      </c>
      <c r="AK16" s="80">
        <f t="shared" si="16"/>
        <v>10</v>
      </c>
      <c r="AL16" s="85">
        <v>215</v>
      </c>
      <c r="AM16" s="85">
        <v>33</v>
      </c>
      <c r="AN16" s="82">
        <f t="shared" si="2"/>
        <v>1.5714285714285714</v>
      </c>
      <c r="AO16" s="83" t="e">
        <f>AL16/AD22</f>
        <v>#DIV/0!</v>
      </c>
      <c r="AP16" s="83" t="e">
        <f>(AL16/(AD16*AD22))*100</f>
        <v>#DIV/0!</v>
      </c>
      <c r="AQ16" s="83">
        <f t="shared" si="17"/>
        <v>1.75</v>
      </c>
      <c r="AR16" s="83">
        <f>((AD16*AD22)-AL16)/AJ16</f>
        <v>-10.238095238095237</v>
      </c>
      <c r="AS16" s="83">
        <f>((AH16+AI16)/AJ19)*1000</f>
        <v>0.6872852233676976</v>
      </c>
      <c r="AT16" s="83">
        <f>(AI16/AJ19)*1000</f>
        <v>0.6872852233676976</v>
      </c>
      <c r="AU16"/>
      <c r="AV16" s="12">
        <f t="shared" si="8"/>
        <v>10</v>
      </c>
      <c r="AW16" s="11" t="s">
        <v>62</v>
      </c>
      <c r="AX16" s="16">
        <v>9</v>
      </c>
      <c r="AY16" s="16">
        <v>175</v>
      </c>
      <c r="AZ16" s="16">
        <v>169</v>
      </c>
      <c r="BA16" s="16">
        <v>8</v>
      </c>
      <c r="BB16" s="16">
        <v>7</v>
      </c>
      <c r="BC16" s="17">
        <f t="shared" si="6"/>
        <v>184</v>
      </c>
      <c r="BD16" s="17">
        <f t="shared" si="7"/>
        <v>0</v>
      </c>
      <c r="BE16" s="17">
        <f t="shared" si="9"/>
        <v>927</v>
      </c>
      <c r="BF16" s="16">
        <v>45</v>
      </c>
      <c r="BG16" s="16"/>
      <c r="BH16" s="16">
        <v>11</v>
      </c>
      <c r="BI16" s="16"/>
      <c r="BJ16" s="16"/>
      <c r="BK16" s="16">
        <v>89</v>
      </c>
      <c r="BL16" s="35"/>
      <c r="BM16" s="46">
        <v>43</v>
      </c>
      <c r="BN16" s="46">
        <v>112</v>
      </c>
      <c r="BO16" s="16">
        <v>101</v>
      </c>
      <c r="BP16" s="16">
        <v>526</v>
      </c>
      <c r="BQ16" s="24">
        <v>962</v>
      </c>
      <c r="BR16" s="37">
        <f t="shared" si="10"/>
        <v>5.228260869565218</v>
      </c>
      <c r="BS16" s="28"/>
      <c r="BU16" s="12">
        <f t="shared" si="11"/>
        <v>10</v>
      </c>
      <c r="BV16" s="11" t="s">
        <v>62</v>
      </c>
      <c r="BW16" s="16">
        <v>9</v>
      </c>
      <c r="BX16" s="16">
        <v>175</v>
      </c>
      <c r="BY16" s="16">
        <v>169</v>
      </c>
      <c r="BZ16" s="16">
        <v>8</v>
      </c>
      <c r="CA16" s="16">
        <v>7</v>
      </c>
      <c r="CB16" s="17">
        <f t="shared" si="12"/>
        <v>184</v>
      </c>
      <c r="CC16" s="16">
        <v>3</v>
      </c>
      <c r="CD16" s="16"/>
      <c r="CE16" s="16">
        <v>1</v>
      </c>
      <c r="CF16" s="16"/>
      <c r="CG16" s="16"/>
      <c r="CH16" s="16">
        <v>14</v>
      </c>
      <c r="CI16" s="35"/>
      <c r="CJ16" s="46">
        <v>9</v>
      </c>
      <c r="CK16" s="46">
        <v>27</v>
      </c>
      <c r="CL16" s="16">
        <v>23</v>
      </c>
      <c r="CM16" s="16">
        <v>107</v>
      </c>
      <c r="CN16" s="28"/>
    </row>
    <row r="17" spans="1:92" ht="24.75" customHeight="1">
      <c r="A17" s="13">
        <v>10</v>
      </c>
      <c r="B17" s="30" t="s">
        <v>85</v>
      </c>
      <c r="C17" s="15">
        <f aca="true" t="shared" si="19" ref="C17:S17">(C11-(C12+C16))</f>
        <v>3</v>
      </c>
      <c r="D17" s="15">
        <f t="shared" si="19"/>
        <v>4</v>
      </c>
      <c r="E17" s="15">
        <f t="shared" si="19"/>
        <v>7</v>
      </c>
      <c r="F17" s="15">
        <f t="shared" si="19"/>
        <v>18</v>
      </c>
      <c r="G17" s="15">
        <f t="shared" si="19"/>
        <v>8</v>
      </c>
      <c r="H17" s="15">
        <f>(H11-(H12+H16))</f>
        <v>9</v>
      </c>
      <c r="I17" s="15">
        <f t="shared" si="19"/>
        <v>9</v>
      </c>
      <c r="J17" s="15">
        <f t="shared" si="19"/>
        <v>6</v>
      </c>
      <c r="K17" s="15">
        <f t="shared" si="19"/>
        <v>2</v>
      </c>
      <c r="L17" s="15">
        <f t="shared" si="19"/>
        <v>7</v>
      </c>
      <c r="M17" s="15">
        <f t="shared" si="19"/>
        <v>37</v>
      </c>
      <c r="N17" s="15">
        <f t="shared" si="19"/>
        <v>28</v>
      </c>
      <c r="O17" s="15">
        <f t="shared" si="19"/>
        <v>0</v>
      </c>
      <c r="P17" s="15">
        <f t="shared" si="19"/>
        <v>11</v>
      </c>
      <c r="Q17" s="15">
        <f t="shared" si="19"/>
        <v>11</v>
      </c>
      <c r="R17" s="95">
        <f t="shared" si="19"/>
        <v>7</v>
      </c>
      <c r="S17" s="95">
        <f t="shared" si="19"/>
        <v>2</v>
      </c>
      <c r="T17" s="15">
        <f>(T11-(T12+T16))</f>
        <v>16</v>
      </c>
      <c r="U17" s="15">
        <f>(U11-(U12+U16))</f>
        <v>8</v>
      </c>
      <c r="V17" s="15">
        <f>(V11-(V12+V16))</f>
        <v>13</v>
      </c>
      <c r="W17" s="15">
        <f>(W11-(W12+W16))</f>
        <v>1</v>
      </c>
      <c r="X17" s="95">
        <f t="shared" si="4"/>
        <v>207</v>
      </c>
      <c r="Y17" s="15">
        <f>(Y11-(Y12+Y16))</f>
        <v>2</v>
      </c>
      <c r="Z17" s="15">
        <f>(Z11-(Z12+Z16))</f>
        <v>0</v>
      </c>
      <c r="AA17"/>
      <c r="AB17" s="12">
        <f t="shared" si="5"/>
        <v>12</v>
      </c>
      <c r="AC17" s="8" t="s">
        <v>58</v>
      </c>
      <c r="AD17" s="12">
        <v>10</v>
      </c>
      <c r="AE17" s="12">
        <v>1</v>
      </c>
      <c r="AF17" s="12">
        <v>94</v>
      </c>
      <c r="AG17" s="55">
        <v>94</v>
      </c>
      <c r="AH17" s="12"/>
      <c r="AI17" s="12"/>
      <c r="AJ17" s="79">
        <f t="shared" si="15"/>
        <v>94</v>
      </c>
      <c r="AK17" s="80">
        <f t="shared" si="16"/>
        <v>1</v>
      </c>
      <c r="AL17" s="85">
        <v>396</v>
      </c>
      <c r="AM17" s="85">
        <v>593</v>
      </c>
      <c r="AN17" s="82">
        <f t="shared" si="2"/>
        <v>6.308510638297872</v>
      </c>
      <c r="AO17" s="83" t="e">
        <f>AL17/AD22</f>
        <v>#DIV/0!</v>
      </c>
      <c r="AP17" s="83" t="e">
        <f>(AL17/(AD17*AD22))*100</f>
        <v>#DIV/0!</v>
      </c>
      <c r="AQ17" s="83">
        <f t="shared" si="17"/>
        <v>9.4</v>
      </c>
      <c r="AR17" s="83">
        <f>((AD17*AD22)-AL17)/AJ17</f>
        <v>-4.212765957446808</v>
      </c>
      <c r="AS17" s="83">
        <f>((AH17+AI17)/AJ19)*1000</f>
        <v>0</v>
      </c>
      <c r="AT17" s="83">
        <f>(AI17/AJ19)*1000</f>
        <v>0</v>
      </c>
      <c r="AU17"/>
      <c r="AV17" s="12">
        <f t="shared" si="8"/>
        <v>11</v>
      </c>
      <c r="AW17" s="11" t="s">
        <v>41</v>
      </c>
      <c r="AX17" s="16">
        <v>3</v>
      </c>
      <c r="AY17" s="16">
        <v>7</v>
      </c>
      <c r="AZ17" s="16">
        <v>6</v>
      </c>
      <c r="BA17" s="16"/>
      <c r="BB17" s="16"/>
      <c r="BC17" s="17">
        <f t="shared" si="6"/>
        <v>6</v>
      </c>
      <c r="BD17" s="17">
        <f t="shared" si="7"/>
        <v>4</v>
      </c>
      <c r="BE17" s="17">
        <f t="shared" si="9"/>
        <v>64</v>
      </c>
      <c r="BF17" s="16"/>
      <c r="BG17" s="16"/>
      <c r="BH17" s="16"/>
      <c r="BI17" s="16"/>
      <c r="BJ17" s="16"/>
      <c r="BK17" s="16"/>
      <c r="BL17" s="35"/>
      <c r="BM17" s="46"/>
      <c r="BN17" s="46">
        <v>29</v>
      </c>
      <c r="BO17" s="16"/>
      <c r="BP17" s="16">
        <v>35</v>
      </c>
      <c r="BQ17" s="24">
        <v>74</v>
      </c>
      <c r="BR17" s="37">
        <f t="shared" si="10"/>
        <v>12.333333333333334</v>
      </c>
      <c r="BS17" s="28"/>
      <c r="BU17" s="12">
        <f t="shared" si="11"/>
        <v>11</v>
      </c>
      <c r="BV17" s="11" t="s">
        <v>41</v>
      </c>
      <c r="BW17" s="16">
        <v>3</v>
      </c>
      <c r="BX17" s="16">
        <v>7</v>
      </c>
      <c r="BY17" s="16">
        <v>6</v>
      </c>
      <c r="BZ17" s="16"/>
      <c r="CA17" s="16"/>
      <c r="CB17" s="17">
        <f t="shared" si="12"/>
        <v>6</v>
      </c>
      <c r="CC17" s="16"/>
      <c r="CD17" s="16"/>
      <c r="CE17" s="16"/>
      <c r="CF17" s="16"/>
      <c r="CG17" s="16"/>
      <c r="CH17" s="16"/>
      <c r="CI17" s="35"/>
      <c r="CJ17" s="46"/>
      <c r="CK17" s="46">
        <v>1</v>
      </c>
      <c r="CL17" s="16"/>
      <c r="CM17" s="16">
        <v>5</v>
      </c>
      <c r="CN17" s="28"/>
    </row>
    <row r="18" spans="1:92" ht="24.75" customHeight="1">
      <c r="A18" s="13">
        <v>11</v>
      </c>
      <c r="B18" s="30" t="s">
        <v>11</v>
      </c>
      <c r="C18" s="14">
        <v>679</v>
      </c>
      <c r="D18" s="14">
        <v>923</v>
      </c>
      <c r="E18" s="14">
        <v>1624</v>
      </c>
      <c r="F18" s="14">
        <v>889</v>
      </c>
      <c r="G18" s="14">
        <v>1021</v>
      </c>
      <c r="H18" s="14">
        <v>380</v>
      </c>
      <c r="I18" s="14">
        <v>301</v>
      </c>
      <c r="J18" s="14">
        <v>353</v>
      </c>
      <c r="K18" s="14">
        <v>215</v>
      </c>
      <c r="L18" s="14">
        <v>2286</v>
      </c>
      <c r="M18" s="14">
        <v>2237</v>
      </c>
      <c r="N18" s="14">
        <v>1388</v>
      </c>
      <c r="O18" s="14">
        <v>101</v>
      </c>
      <c r="P18" s="14">
        <v>777</v>
      </c>
      <c r="Q18" s="14">
        <v>1176</v>
      </c>
      <c r="R18" s="55">
        <v>483</v>
      </c>
      <c r="S18" s="55">
        <v>880</v>
      </c>
      <c r="T18" s="14">
        <v>1000</v>
      </c>
      <c r="U18" s="14">
        <v>1157</v>
      </c>
      <c r="V18" s="14">
        <v>345</v>
      </c>
      <c r="W18" s="32">
        <v>396</v>
      </c>
      <c r="X18" s="95">
        <f t="shared" si="4"/>
        <v>18611</v>
      </c>
      <c r="Y18" s="32">
        <v>258</v>
      </c>
      <c r="Z18" s="32"/>
      <c r="AA18"/>
      <c r="AB18" s="12">
        <f t="shared" si="5"/>
        <v>13</v>
      </c>
      <c r="AC18" s="8" t="s">
        <v>174</v>
      </c>
      <c r="AD18" s="12">
        <v>26</v>
      </c>
      <c r="AE18" s="28">
        <v>3</v>
      </c>
      <c r="AF18" s="28">
        <v>68</v>
      </c>
      <c r="AG18" s="28">
        <v>63</v>
      </c>
      <c r="AH18" s="28">
        <v>1</v>
      </c>
      <c r="AI18" s="28"/>
      <c r="AJ18" s="79">
        <f t="shared" si="15"/>
        <v>64</v>
      </c>
      <c r="AK18" s="80">
        <f t="shared" si="16"/>
        <v>7</v>
      </c>
      <c r="AL18" s="28">
        <v>483</v>
      </c>
      <c r="AM18" s="28">
        <v>429</v>
      </c>
      <c r="AN18" s="82">
        <f t="shared" si="2"/>
        <v>6.703125</v>
      </c>
      <c r="AO18" s="83" t="e">
        <f>AL18/AD22</f>
        <v>#DIV/0!</v>
      </c>
      <c r="AP18" s="83" t="e">
        <f>(AL18/(AD18*AD22))*100</f>
        <v>#DIV/0!</v>
      </c>
      <c r="AQ18" s="83">
        <f t="shared" si="17"/>
        <v>2.4615384615384617</v>
      </c>
      <c r="AR18" s="83">
        <f>((AD18*AD22)-AL18)/AJ18</f>
        <v>-7.546875</v>
      </c>
      <c r="AS18" s="83">
        <f>((AH18+AI18)/AJ20)*1000</f>
        <v>4.366812227074235</v>
      </c>
      <c r="AT18" s="83">
        <f>(AI18/AJ20)*1000</f>
        <v>0</v>
      </c>
      <c r="AU18"/>
      <c r="AV18" s="12">
        <f t="shared" si="8"/>
        <v>12</v>
      </c>
      <c r="AW18" s="11" t="s">
        <v>43</v>
      </c>
      <c r="AX18" s="16">
        <v>20</v>
      </c>
      <c r="AY18" s="16">
        <v>179</v>
      </c>
      <c r="AZ18" s="16">
        <v>176</v>
      </c>
      <c r="BA18" s="16"/>
      <c r="BB18" s="16"/>
      <c r="BC18" s="17">
        <f t="shared" si="6"/>
        <v>176</v>
      </c>
      <c r="BD18" s="17">
        <f t="shared" si="7"/>
        <v>23</v>
      </c>
      <c r="BE18" s="17">
        <f t="shared" si="9"/>
        <v>727</v>
      </c>
      <c r="BF18" s="16">
        <v>15</v>
      </c>
      <c r="BG18" s="16"/>
      <c r="BH18" s="16"/>
      <c r="BI18" s="16"/>
      <c r="BJ18" s="16"/>
      <c r="BK18" s="16"/>
      <c r="BL18" s="35"/>
      <c r="BM18" s="46">
        <v>21</v>
      </c>
      <c r="BN18" s="46">
        <v>189</v>
      </c>
      <c r="BO18" s="16">
        <v>109</v>
      </c>
      <c r="BP18" s="16">
        <v>393</v>
      </c>
      <c r="BQ18" s="24">
        <v>806</v>
      </c>
      <c r="BR18" s="37">
        <f t="shared" si="10"/>
        <v>4.579545454545454</v>
      </c>
      <c r="BS18" s="28"/>
      <c r="BU18" s="12">
        <f t="shared" si="11"/>
        <v>12</v>
      </c>
      <c r="BV18" s="11" t="s">
        <v>43</v>
      </c>
      <c r="BW18" s="16">
        <v>20</v>
      </c>
      <c r="BX18" s="16">
        <v>179</v>
      </c>
      <c r="BY18" s="16">
        <v>176</v>
      </c>
      <c r="BZ18" s="16"/>
      <c r="CA18" s="16"/>
      <c r="CB18" s="17">
        <f t="shared" si="12"/>
        <v>176</v>
      </c>
      <c r="CC18" s="16"/>
      <c r="CD18" s="16"/>
      <c r="CE18" s="16"/>
      <c r="CF18" s="16"/>
      <c r="CG18" s="16"/>
      <c r="CH18" s="16"/>
      <c r="CI18" s="35"/>
      <c r="CJ18" s="46">
        <v>4</v>
      </c>
      <c r="CK18" s="46">
        <v>73</v>
      </c>
      <c r="CL18" s="16">
        <v>12</v>
      </c>
      <c r="CM18" s="16">
        <v>87</v>
      </c>
      <c r="CN18" s="28"/>
    </row>
    <row r="19" spans="1:92" ht="24.75" customHeight="1">
      <c r="A19" s="13">
        <v>12</v>
      </c>
      <c r="B19" s="30" t="s">
        <v>18</v>
      </c>
      <c r="C19" s="14">
        <v>649</v>
      </c>
      <c r="D19" s="14">
        <v>967</v>
      </c>
      <c r="E19" s="14">
        <v>1747</v>
      </c>
      <c r="F19" s="14">
        <v>803</v>
      </c>
      <c r="G19" s="14">
        <v>444</v>
      </c>
      <c r="H19" s="14">
        <v>122</v>
      </c>
      <c r="I19" s="14">
        <v>370</v>
      </c>
      <c r="J19" s="14">
        <v>63</v>
      </c>
      <c r="K19" s="14">
        <v>33</v>
      </c>
      <c r="L19" s="14">
        <v>2186</v>
      </c>
      <c r="M19" s="14">
        <v>2215</v>
      </c>
      <c r="N19" s="14">
        <v>1338</v>
      </c>
      <c r="O19" s="14">
        <v>146</v>
      </c>
      <c r="P19" s="14">
        <v>691</v>
      </c>
      <c r="Q19" s="14">
        <v>1065</v>
      </c>
      <c r="R19" s="55">
        <v>429</v>
      </c>
      <c r="S19" s="55">
        <v>821</v>
      </c>
      <c r="T19" s="14">
        <v>976</v>
      </c>
      <c r="U19" s="14">
        <v>1089</v>
      </c>
      <c r="V19" s="14">
        <v>206</v>
      </c>
      <c r="W19" s="32">
        <v>593</v>
      </c>
      <c r="X19" s="95">
        <f t="shared" si="4"/>
        <v>16953</v>
      </c>
      <c r="Y19" s="32">
        <v>233</v>
      </c>
      <c r="Z19" s="32"/>
      <c r="AA19"/>
      <c r="AB19" s="147" t="s">
        <v>93</v>
      </c>
      <c r="AC19" s="148"/>
      <c r="AD19" s="86">
        <f aca="true" t="shared" si="20" ref="AD19:AM19">SUM(AD6:AD18)</f>
        <v>378</v>
      </c>
      <c r="AE19" s="86">
        <f t="shared" si="20"/>
        <v>264</v>
      </c>
      <c r="AF19" s="86">
        <f t="shared" si="20"/>
        <v>4308</v>
      </c>
      <c r="AG19" s="86">
        <f t="shared" si="20"/>
        <v>4217</v>
      </c>
      <c r="AH19" s="86">
        <f t="shared" si="20"/>
        <v>70</v>
      </c>
      <c r="AI19" s="86">
        <f t="shared" si="20"/>
        <v>78</v>
      </c>
      <c r="AJ19" s="86">
        <f t="shared" si="20"/>
        <v>4365</v>
      </c>
      <c r="AK19" s="86">
        <f t="shared" si="20"/>
        <v>207</v>
      </c>
      <c r="AL19" s="86">
        <f t="shared" si="20"/>
        <v>18611</v>
      </c>
      <c r="AM19" s="86">
        <f t="shared" si="20"/>
        <v>16953</v>
      </c>
      <c r="AN19" s="82">
        <f t="shared" si="2"/>
        <v>3.883848797250859</v>
      </c>
      <c r="AO19" s="83" t="e">
        <f>AL19/AD22</f>
        <v>#DIV/0!</v>
      </c>
      <c r="AP19" s="83" t="e">
        <f>(AL19/(AD19*AD22))*100</f>
        <v>#DIV/0!</v>
      </c>
      <c r="AQ19" s="83">
        <f t="shared" si="17"/>
        <v>11.547619047619047</v>
      </c>
      <c r="AR19" s="83">
        <f>((AD19*AD22)-AL19)/AJ19</f>
        <v>-4.26368843069874</v>
      </c>
      <c r="AS19" s="83">
        <f>((AH19+AI19)/AJ19)*1000</f>
        <v>33.90607101947308</v>
      </c>
      <c r="AT19" s="83">
        <f>(AI19/AJ19)*1000</f>
        <v>17.869415807560138</v>
      </c>
      <c r="AU19"/>
      <c r="AV19" s="12">
        <f t="shared" si="8"/>
        <v>13</v>
      </c>
      <c r="AW19" s="11" t="s">
        <v>44</v>
      </c>
      <c r="AX19" s="16">
        <v>0</v>
      </c>
      <c r="AY19" s="16">
        <v>154</v>
      </c>
      <c r="AZ19" s="16">
        <v>109</v>
      </c>
      <c r="BA19" s="16">
        <v>16</v>
      </c>
      <c r="BB19" s="16">
        <v>20</v>
      </c>
      <c r="BC19" s="17">
        <f t="shared" si="6"/>
        <v>145</v>
      </c>
      <c r="BD19" s="17">
        <f t="shared" si="7"/>
        <v>9</v>
      </c>
      <c r="BE19" s="17">
        <f t="shared" si="9"/>
        <v>775</v>
      </c>
      <c r="BF19" s="16">
        <v>106</v>
      </c>
      <c r="BG19" s="16"/>
      <c r="BH19" s="16">
        <v>31</v>
      </c>
      <c r="BI19" s="16"/>
      <c r="BJ19" s="16"/>
      <c r="BK19" s="16"/>
      <c r="BL19" s="35"/>
      <c r="BM19" s="46">
        <v>40</v>
      </c>
      <c r="BN19" s="46">
        <v>54</v>
      </c>
      <c r="BO19" s="16">
        <v>65</v>
      </c>
      <c r="BP19" s="16">
        <v>479</v>
      </c>
      <c r="BQ19" s="24">
        <v>634</v>
      </c>
      <c r="BR19" s="37">
        <f t="shared" si="10"/>
        <v>4.372413793103449</v>
      </c>
      <c r="BS19" s="28"/>
      <c r="BU19" s="12">
        <f t="shared" si="11"/>
        <v>13</v>
      </c>
      <c r="BV19" s="11" t="s">
        <v>44</v>
      </c>
      <c r="BW19" s="16">
        <v>0</v>
      </c>
      <c r="BX19" s="16">
        <v>154</v>
      </c>
      <c r="BY19" s="16">
        <v>109</v>
      </c>
      <c r="BZ19" s="16">
        <v>16</v>
      </c>
      <c r="CA19" s="16">
        <v>20</v>
      </c>
      <c r="CB19" s="17">
        <f t="shared" si="12"/>
        <v>156</v>
      </c>
      <c r="CC19" s="16">
        <v>32</v>
      </c>
      <c r="CD19" s="16"/>
      <c r="CE19" s="16">
        <v>1</v>
      </c>
      <c r="CF19" s="16"/>
      <c r="CG19" s="16"/>
      <c r="CH19" s="16">
        <v>1</v>
      </c>
      <c r="CI19" s="35"/>
      <c r="CJ19" s="46">
        <v>5</v>
      </c>
      <c r="CK19" s="46">
        <v>11</v>
      </c>
      <c r="CL19" s="16">
        <v>11</v>
      </c>
      <c r="CM19" s="16">
        <v>95</v>
      </c>
      <c r="CN19" s="28"/>
    </row>
    <row r="20" spans="1:92" ht="24.75" customHeight="1">
      <c r="A20" s="13">
        <v>13</v>
      </c>
      <c r="B20" s="50" t="s">
        <v>103</v>
      </c>
      <c r="C20" s="33">
        <f>C19/C16</f>
        <v>2.0537974683544302</v>
      </c>
      <c r="D20" s="33">
        <f aca="true" t="shared" si="21" ref="D20:Z20">D19/D16</f>
        <v>3.946938775510204</v>
      </c>
      <c r="E20" s="33">
        <f>E19/E16</f>
        <v>3.9614512471655328</v>
      </c>
      <c r="F20" s="33">
        <f>F19/F16</f>
        <v>2.8175438596491227</v>
      </c>
      <c r="G20" s="33">
        <f t="shared" si="21"/>
        <v>2.22</v>
      </c>
      <c r="H20" s="33">
        <f>H19/H16</f>
        <v>4.6923076923076925</v>
      </c>
      <c r="I20" s="33">
        <f t="shared" si="21"/>
        <v>15.416666666666666</v>
      </c>
      <c r="J20" s="33">
        <f t="shared" si="21"/>
        <v>3.3157894736842106</v>
      </c>
      <c r="K20" s="33">
        <f t="shared" si="21"/>
        <v>5.5</v>
      </c>
      <c r="L20" s="33">
        <f t="shared" si="21"/>
        <v>3.808362369337979</v>
      </c>
      <c r="M20" s="33">
        <f t="shared" si="21"/>
        <v>3.8927943760984185</v>
      </c>
      <c r="N20" s="33">
        <f t="shared" si="21"/>
        <v>4.535593220338983</v>
      </c>
      <c r="O20" s="33">
        <f t="shared" si="21"/>
        <v>13.272727272727273</v>
      </c>
      <c r="P20" s="33">
        <f t="shared" si="21"/>
        <v>15.355555555555556</v>
      </c>
      <c r="Q20" s="33">
        <f t="shared" si="21"/>
        <v>3.256880733944954</v>
      </c>
      <c r="R20" s="96">
        <f t="shared" si="21"/>
        <v>6.217391304347826</v>
      </c>
      <c r="S20" s="96">
        <f t="shared" si="21"/>
        <v>3.4495798319327733</v>
      </c>
      <c r="T20" s="33">
        <f t="shared" si="21"/>
        <v>3.655430711610487</v>
      </c>
      <c r="U20" s="33">
        <f t="shared" si="21"/>
        <v>3.679054054054054</v>
      </c>
      <c r="V20" s="33">
        <f>V19/V16</f>
        <v>11.444444444444445</v>
      </c>
      <c r="W20" s="33">
        <f t="shared" si="21"/>
        <v>6.308510638297872</v>
      </c>
      <c r="X20" s="33">
        <f t="shared" si="21"/>
        <v>3.883848797250859</v>
      </c>
      <c r="Y20" s="33">
        <f>Y19/Y16</f>
        <v>1.017467248908297</v>
      </c>
      <c r="Z20" s="33" t="e">
        <f t="shared" si="21"/>
        <v>#DIV/0!</v>
      </c>
      <c r="AA20"/>
      <c r="AB20" s="12">
        <f>AB18+1</f>
        <v>14</v>
      </c>
      <c r="AC20" s="8" t="s">
        <v>96</v>
      </c>
      <c r="AD20" s="87"/>
      <c r="AE20" s="55">
        <v>2</v>
      </c>
      <c r="AF20" s="55">
        <v>229</v>
      </c>
      <c r="AG20" s="55">
        <v>226</v>
      </c>
      <c r="AH20" s="55">
        <v>3</v>
      </c>
      <c r="AI20" s="55"/>
      <c r="AJ20" s="79">
        <f>SUM(AG20:AI20)</f>
        <v>229</v>
      </c>
      <c r="AK20" s="80">
        <f>((SUM(AE20:AF20))-(SUM(AG20:AI20)))</f>
        <v>2</v>
      </c>
      <c r="AL20" s="55">
        <v>258</v>
      </c>
      <c r="AM20" s="55">
        <v>233</v>
      </c>
      <c r="AN20" s="82">
        <f t="shared" si="2"/>
        <v>1.017467248908297</v>
      </c>
      <c r="AO20" s="83" t="e">
        <f>AL20/AD22</f>
        <v>#DIV/0!</v>
      </c>
      <c r="AP20" s="83" t="e">
        <f>(AL20/(AD20*AD22))*100</f>
        <v>#DIV/0!</v>
      </c>
      <c r="AQ20" s="83" t="e">
        <f t="shared" si="17"/>
        <v>#DIV/0!</v>
      </c>
      <c r="AR20" s="83">
        <f>((AD20*AD22)-AL20)/AJ20</f>
        <v>-1.1266375545851528</v>
      </c>
      <c r="AS20" s="83">
        <f>((AH20+AI20)/AJ19)*1000</f>
        <v>0.6872852233676976</v>
      </c>
      <c r="AT20" s="83">
        <f>(AI20/AJ19)*1000</f>
        <v>0</v>
      </c>
      <c r="AU20"/>
      <c r="AV20" s="12">
        <f t="shared" si="8"/>
        <v>14</v>
      </c>
      <c r="AW20" s="11" t="s">
        <v>45</v>
      </c>
      <c r="AX20" s="16">
        <v>9</v>
      </c>
      <c r="AY20" s="16">
        <v>85</v>
      </c>
      <c r="AZ20" s="16">
        <v>84</v>
      </c>
      <c r="BA20" s="16"/>
      <c r="BB20" s="16"/>
      <c r="BC20" s="17">
        <f t="shared" si="6"/>
        <v>84</v>
      </c>
      <c r="BD20" s="17">
        <f t="shared" si="7"/>
        <v>10</v>
      </c>
      <c r="BE20" s="17">
        <f t="shared" si="9"/>
        <v>229</v>
      </c>
      <c r="BF20" s="16"/>
      <c r="BG20" s="16"/>
      <c r="BH20" s="16"/>
      <c r="BI20" s="16"/>
      <c r="BJ20" s="16"/>
      <c r="BK20" s="16"/>
      <c r="BL20" s="35"/>
      <c r="BM20" s="46">
        <v>2</v>
      </c>
      <c r="BN20" s="46">
        <v>41</v>
      </c>
      <c r="BO20" s="16">
        <v>54</v>
      </c>
      <c r="BP20" s="16">
        <v>132</v>
      </c>
      <c r="BQ20" s="24">
        <v>158</v>
      </c>
      <c r="BR20" s="37">
        <f t="shared" si="10"/>
        <v>1.880952380952381</v>
      </c>
      <c r="BS20" s="28"/>
      <c r="BU20" s="12">
        <f t="shared" si="11"/>
        <v>14</v>
      </c>
      <c r="BV20" s="11" t="s">
        <v>45</v>
      </c>
      <c r="BW20" s="16">
        <v>9</v>
      </c>
      <c r="BX20" s="16">
        <v>85</v>
      </c>
      <c r="BY20" s="16">
        <v>84</v>
      </c>
      <c r="BZ20" s="16"/>
      <c r="CA20" s="16"/>
      <c r="CB20" s="17">
        <f t="shared" si="12"/>
        <v>84</v>
      </c>
      <c r="CC20" s="16"/>
      <c r="CD20" s="16"/>
      <c r="CE20" s="16"/>
      <c r="CF20" s="16"/>
      <c r="CG20" s="16"/>
      <c r="CH20" s="16"/>
      <c r="CI20" s="35"/>
      <c r="CJ20" s="46">
        <v>4</v>
      </c>
      <c r="CK20" s="46">
        <v>27</v>
      </c>
      <c r="CL20" s="16">
        <v>5</v>
      </c>
      <c r="CM20" s="16">
        <v>48</v>
      </c>
      <c r="CN20" s="28"/>
    </row>
    <row r="21" spans="1:92" ht="24.75" customHeight="1">
      <c r="A21" s="13">
        <v>14</v>
      </c>
      <c r="B21" s="30" t="s">
        <v>83</v>
      </c>
      <c r="C21" s="33">
        <f>C18/C28</f>
        <v>7.380434782608695</v>
      </c>
      <c r="D21" s="33">
        <f>D18/C28</f>
        <v>10.032608695652174</v>
      </c>
      <c r="E21" s="33">
        <f>E18/C28</f>
        <v>17.652173913043477</v>
      </c>
      <c r="F21" s="33">
        <f>F18/C28</f>
        <v>9.66304347826087</v>
      </c>
      <c r="G21" s="33">
        <f>G18/C28</f>
        <v>11.097826086956522</v>
      </c>
      <c r="H21" s="33">
        <f>H18/C28</f>
        <v>4.130434782608695</v>
      </c>
      <c r="I21" s="33">
        <f>I18/C28</f>
        <v>3.2717391304347827</v>
      </c>
      <c r="J21" s="33">
        <f>J18/C28</f>
        <v>3.8369565217391304</v>
      </c>
      <c r="K21" s="33">
        <f>K18/C28</f>
        <v>2.3369565217391304</v>
      </c>
      <c r="L21" s="33">
        <f>L18/C28</f>
        <v>24.847826086956523</v>
      </c>
      <c r="M21" s="33">
        <f>M18/C28</f>
        <v>24.315217391304348</v>
      </c>
      <c r="N21" s="33">
        <f>N18/C28</f>
        <v>15.08695652173913</v>
      </c>
      <c r="O21" s="33">
        <f>O18/C28</f>
        <v>1.0978260869565217</v>
      </c>
      <c r="P21" s="33">
        <f>P18/C28</f>
        <v>8.445652173913043</v>
      </c>
      <c r="Q21" s="33">
        <f>Q18/C28</f>
        <v>12.782608695652174</v>
      </c>
      <c r="R21" s="96">
        <f>R18/C28</f>
        <v>5.25</v>
      </c>
      <c r="S21" s="96">
        <f>S18/C28</f>
        <v>9.565217391304348</v>
      </c>
      <c r="T21" s="33">
        <f>T18/C28</f>
        <v>10.869565217391305</v>
      </c>
      <c r="U21" s="33">
        <f>U18/C28</f>
        <v>12.576086956521738</v>
      </c>
      <c r="V21" s="33">
        <f>V18/C28</f>
        <v>3.75</v>
      </c>
      <c r="W21" s="33">
        <f>W18/C28</f>
        <v>4.304347826086956</v>
      </c>
      <c r="X21" s="33">
        <f>X18/C28</f>
        <v>202.29347826086956</v>
      </c>
      <c r="Y21" s="33" t="e">
        <f>Y18/B28</f>
        <v>#DIV/0!</v>
      </c>
      <c r="Z21" s="33">
        <f>Z18/C28</f>
        <v>0</v>
      </c>
      <c r="AA21"/>
      <c r="AB21" s="12">
        <f>AB20+1</f>
        <v>15</v>
      </c>
      <c r="AC21" s="8" t="s">
        <v>71</v>
      </c>
      <c r="AD21" s="12"/>
      <c r="AE21" s="55"/>
      <c r="AF21" s="55"/>
      <c r="AG21" s="55"/>
      <c r="AH21" s="55"/>
      <c r="AI21" s="55"/>
      <c r="AJ21" s="79">
        <f>SUM(AG21:AI21)</f>
        <v>0</v>
      </c>
      <c r="AK21" s="80">
        <f>((SUM(AE21:AF21))-(SUM(AG21:AI21)))</f>
        <v>0</v>
      </c>
      <c r="AL21" s="55"/>
      <c r="AM21" s="55"/>
      <c r="AN21" s="82" t="e">
        <f t="shared" si="2"/>
        <v>#DIV/0!</v>
      </c>
      <c r="AO21" s="83" t="e">
        <f>AL21/AD22</f>
        <v>#DIV/0!</v>
      </c>
      <c r="AP21" s="83" t="e">
        <f>(AL21/(AD21*AD22))*100</f>
        <v>#DIV/0!</v>
      </c>
      <c r="AQ21" s="83" t="e">
        <f t="shared" si="17"/>
        <v>#DIV/0!</v>
      </c>
      <c r="AR21" s="83" t="e">
        <f>((AD21*AD22)-AL21)/AJ21</f>
        <v>#DIV/0!</v>
      </c>
      <c r="AS21" s="83">
        <f>((AH21+AI21)/AJ19)*1000</f>
        <v>0</v>
      </c>
      <c r="AT21" s="83">
        <f>(AI21/AJ19)*1000</f>
        <v>0</v>
      </c>
      <c r="AU21"/>
      <c r="AV21" s="12">
        <f>AV20+1</f>
        <v>15</v>
      </c>
      <c r="AW21" s="11" t="s">
        <v>46</v>
      </c>
      <c r="AX21" s="28">
        <v>12</v>
      </c>
      <c r="AY21" s="16">
        <v>229</v>
      </c>
      <c r="AZ21" s="16">
        <v>220</v>
      </c>
      <c r="BA21" s="16">
        <v>10</v>
      </c>
      <c r="BB21" s="16">
        <v>10</v>
      </c>
      <c r="BC21" s="17">
        <f t="shared" si="6"/>
        <v>240</v>
      </c>
      <c r="BD21" s="17">
        <f t="shared" si="7"/>
        <v>1</v>
      </c>
      <c r="BE21" s="17">
        <f t="shared" si="9"/>
        <v>1815</v>
      </c>
      <c r="BF21" s="16"/>
      <c r="BG21" s="16">
        <v>380</v>
      </c>
      <c r="BH21" s="16"/>
      <c r="BI21" s="16"/>
      <c r="BJ21" s="16"/>
      <c r="BK21" s="16">
        <v>10</v>
      </c>
      <c r="BL21" s="46">
        <v>345</v>
      </c>
      <c r="BM21" s="46">
        <v>18</v>
      </c>
      <c r="BN21" s="46">
        <v>145</v>
      </c>
      <c r="BO21" s="16">
        <v>182</v>
      </c>
      <c r="BP21" s="16">
        <v>735</v>
      </c>
      <c r="BQ21" s="24">
        <v>2212</v>
      </c>
      <c r="BR21" s="37">
        <f t="shared" si="10"/>
        <v>9.216666666666667</v>
      </c>
      <c r="BS21" s="28"/>
      <c r="BU21" s="12">
        <f>BU20+1</f>
        <v>15</v>
      </c>
      <c r="BV21" s="11" t="s">
        <v>46</v>
      </c>
      <c r="BW21" s="28">
        <v>12</v>
      </c>
      <c r="BX21" s="16">
        <v>229</v>
      </c>
      <c r="BY21" s="16">
        <v>220</v>
      </c>
      <c r="BZ21" s="16">
        <v>10</v>
      </c>
      <c r="CA21" s="16">
        <v>10</v>
      </c>
      <c r="CB21" s="17">
        <f t="shared" si="12"/>
        <v>240</v>
      </c>
      <c r="CC21" s="16"/>
      <c r="CD21" s="16">
        <v>21</v>
      </c>
      <c r="CE21" s="16"/>
      <c r="CF21" s="16"/>
      <c r="CG21" s="16"/>
      <c r="CH21" s="16"/>
      <c r="CI21" s="28">
        <v>89</v>
      </c>
      <c r="CJ21" s="46">
        <v>12</v>
      </c>
      <c r="CK21" s="46">
        <v>28</v>
      </c>
      <c r="CL21" s="16">
        <v>20</v>
      </c>
      <c r="CM21" s="16">
        <v>70</v>
      </c>
      <c r="CN21" s="28"/>
    </row>
    <row r="22" spans="1:92" ht="24.75" customHeight="1">
      <c r="A22" s="13">
        <f aca="true" t="shared" si="22" ref="A22:A27">A21+1</f>
        <v>15</v>
      </c>
      <c r="B22" s="30" t="s">
        <v>19</v>
      </c>
      <c r="C22" s="96">
        <f>(C18/(C6*C28))*100</f>
        <v>26.358695652173914</v>
      </c>
      <c r="D22" s="96">
        <f>(D18/(D6*C28))*100</f>
        <v>66.88405797101449</v>
      </c>
      <c r="E22" s="96">
        <f>(E18/(E6*C28))*100</f>
        <v>63.04347826086957</v>
      </c>
      <c r="F22" s="96">
        <f>(F18/(F6*C28))*100</f>
        <v>40.26268115942029</v>
      </c>
      <c r="G22" s="96">
        <f>(G18/(G6*C28))*100</f>
        <v>92.48188405797102</v>
      </c>
      <c r="H22" s="96">
        <f>(H18/(H6*C28))*100</f>
        <v>37.54940711462451</v>
      </c>
      <c r="I22" s="96">
        <f>(I18/(I6*C28))*100</f>
        <v>27.264492753623188</v>
      </c>
      <c r="J22" s="96">
        <f>(J18/(J6*C28))*100</f>
        <v>76.73913043478261</v>
      </c>
      <c r="K22" s="96">
        <f>(K18/(K6*C28))*100</f>
        <v>38.94927536231884</v>
      </c>
      <c r="L22" s="96">
        <f>(L18/(L6*C28))*100</f>
        <v>69.02173913043478</v>
      </c>
      <c r="M22" s="96">
        <f>(M18/(M6*C28))*100</f>
        <v>81.05072463768116</v>
      </c>
      <c r="N22" s="96">
        <f>(N18/(N6*C28))*100</f>
        <v>62.86231884057971</v>
      </c>
      <c r="O22" s="96">
        <f>(O18/(O6*C28))*100</f>
        <v>18.297101449275363</v>
      </c>
      <c r="P22" s="96">
        <f>(P18/(P6*C28))*100</f>
        <v>52.785326086956516</v>
      </c>
      <c r="Q22" s="96">
        <f>(Q18/(Q6*C28))*100</f>
        <v>49.163879598662206</v>
      </c>
      <c r="R22" s="96">
        <f>(R18/(R6*C28))*100</f>
        <v>29.166666666666668</v>
      </c>
      <c r="S22" s="96">
        <f>(S18/(S6*C28))*100</f>
        <v>45.54865424430642</v>
      </c>
      <c r="T22" s="96">
        <f>(T18/(T6*C28))*100</f>
        <v>54.347826086956516</v>
      </c>
      <c r="U22" s="96">
        <f>(U18/(U6*C28))*100</f>
        <v>62.880434782608695</v>
      </c>
      <c r="V22" s="96">
        <f>(V18/(V6*C28))*100</f>
        <v>62.5</v>
      </c>
      <c r="W22" s="96">
        <f>(W18/(W6*C28))*100</f>
        <v>30.745341614906835</v>
      </c>
      <c r="X22" s="96">
        <f>(X18/(X6*C28))*100</f>
        <v>53.51679319070624</v>
      </c>
      <c r="Y22" s="96" t="e">
        <f>(Y18/(Y6*C28))*100</f>
        <v>#DIV/0!</v>
      </c>
      <c r="Z22" s="96">
        <f>(Z18/(Z6*C28))*100</f>
        <v>0</v>
      </c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20"/>
      <c r="AN22" s="20"/>
      <c r="AO22" s="20"/>
      <c r="AP22" s="20"/>
      <c r="AQ22" s="18"/>
      <c r="AR22" s="18"/>
      <c r="AS22"/>
      <c r="AT22" s="44"/>
      <c r="AU22" s="123"/>
      <c r="AV22" s="12">
        <f t="shared" si="8"/>
        <v>16</v>
      </c>
      <c r="AW22" s="8" t="s">
        <v>81</v>
      </c>
      <c r="AX22" s="34">
        <v>2</v>
      </c>
      <c r="AY22" s="16">
        <v>144</v>
      </c>
      <c r="AZ22" s="16">
        <v>141</v>
      </c>
      <c r="BA22" s="16">
        <v>1</v>
      </c>
      <c r="BB22" s="16">
        <v>4</v>
      </c>
      <c r="BC22" s="17">
        <f t="shared" si="6"/>
        <v>146</v>
      </c>
      <c r="BD22" s="17">
        <f t="shared" si="7"/>
        <v>0</v>
      </c>
      <c r="BE22" s="17">
        <f t="shared" si="9"/>
        <v>588</v>
      </c>
      <c r="BF22" s="16">
        <v>17</v>
      </c>
      <c r="BG22" s="16"/>
      <c r="BH22" s="16"/>
      <c r="BI22" s="16"/>
      <c r="BJ22" s="16"/>
      <c r="BK22" s="16"/>
      <c r="BL22" s="35"/>
      <c r="BM22" s="46">
        <v>27</v>
      </c>
      <c r="BN22" s="46">
        <v>142</v>
      </c>
      <c r="BO22" s="16">
        <v>103</v>
      </c>
      <c r="BP22" s="16">
        <v>299</v>
      </c>
      <c r="BQ22" s="24">
        <v>723</v>
      </c>
      <c r="BR22" s="37">
        <f t="shared" si="10"/>
        <v>4.9520547945205475</v>
      </c>
      <c r="BS22" s="28"/>
      <c r="BU22" s="12">
        <f t="shared" si="11"/>
        <v>16</v>
      </c>
      <c r="BV22" s="8" t="s">
        <v>81</v>
      </c>
      <c r="BW22" s="34">
        <v>2</v>
      </c>
      <c r="BX22" s="16">
        <v>144</v>
      </c>
      <c r="BY22" s="16">
        <v>141</v>
      </c>
      <c r="BZ22" s="16">
        <v>1</v>
      </c>
      <c r="CA22" s="16">
        <v>4</v>
      </c>
      <c r="CB22" s="17">
        <f t="shared" si="12"/>
        <v>146</v>
      </c>
      <c r="CC22" s="16">
        <v>2</v>
      </c>
      <c r="CD22" s="16"/>
      <c r="CE22" s="16"/>
      <c r="CF22" s="16"/>
      <c r="CG22" s="16"/>
      <c r="CH22" s="16">
        <v>1</v>
      </c>
      <c r="CI22" s="35"/>
      <c r="CJ22" s="46">
        <v>4</v>
      </c>
      <c r="CK22" s="46">
        <v>26</v>
      </c>
      <c r="CL22" s="16">
        <v>7</v>
      </c>
      <c r="CM22" s="16">
        <v>106</v>
      </c>
      <c r="CN22" s="28"/>
    </row>
    <row r="23" spans="1:92" ht="24.75" customHeight="1">
      <c r="A23" s="13">
        <f t="shared" si="22"/>
        <v>16</v>
      </c>
      <c r="B23" s="30" t="s">
        <v>135</v>
      </c>
      <c r="C23" s="33">
        <f aca="true" t="shared" si="23" ref="C23:Z23">C16/C6</f>
        <v>11.285714285714286</v>
      </c>
      <c r="D23" s="33">
        <f t="shared" si="23"/>
        <v>16.333333333333332</v>
      </c>
      <c r="E23" s="33">
        <f>E16/E6</f>
        <v>15.75</v>
      </c>
      <c r="F23" s="33">
        <f>F16/F6</f>
        <v>11.875</v>
      </c>
      <c r="G23" s="33">
        <f t="shared" si="23"/>
        <v>16.666666666666668</v>
      </c>
      <c r="H23" s="33">
        <f>H16/H6</f>
        <v>2.3636363636363638</v>
      </c>
      <c r="I23" s="33">
        <f t="shared" si="23"/>
        <v>2</v>
      </c>
      <c r="J23" s="33">
        <f>J16/J6</f>
        <v>3.8</v>
      </c>
      <c r="K23" s="33">
        <f>K16/K6</f>
        <v>1</v>
      </c>
      <c r="L23" s="33">
        <f t="shared" si="23"/>
        <v>15.944444444444445</v>
      </c>
      <c r="M23" s="33">
        <f t="shared" si="23"/>
        <v>18.966666666666665</v>
      </c>
      <c r="N23" s="33">
        <f t="shared" si="23"/>
        <v>12.291666666666666</v>
      </c>
      <c r="O23" s="33">
        <f t="shared" si="23"/>
        <v>1.8333333333333333</v>
      </c>
      <c r="P23" s="33">
        <f t="shared" si="23"/>
        <v>2.8125</v>
      </c>
      <c r="Q23" s="33">
        <f t="shared" si="23"/>
        <v>12.576923076923077</v>
      </c>
      <c r="R23" s="96">
        <f t="shared" si="23"/>
        <v>3.8333333333333335</v>
      </c>
      <c r="S23" s="96">
        <f t="shared" si="23"/>
        <v>11.333333333333334</v>
      </c>
      <c r="T23" s="33">
        <f t="shared" si="23"/>
        <v>13.35</v>
      </c>
      <c r="U23" s="33">
        <f t="shared" si="23"/>
        <v>14.8</v>
      </c>
      <c r="V23" s="33">
        <f t="shared" si="23"/>
        <v>3</v>
      </c>
      <c r="W23" s="33">
        <f t="shared" si="23"/>
        <v>6.714285714285714</v>
      </c>
      <c r="X23" s="33">
        <f>X16/X6</f>
        <v>11.547619047619047</v>
      </c>
      <c r="Y23" s="33" t="e">
        <f t="shared" si="23"/>
        <v>#DIV/0!</v>
      </c>
      <c r="Z23" s="33">
        <f t="shared" si="23"/>
        <v>0</v>
      </c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  <c r="AN23" s="20"/>
      <c r="AO23" s="20"/>
      <c r="AP23" s="20"/>
      <c r="AQ23" s="18"/>
      <c r="AR23" s="18"/>
      <c r="AS23"/>
      <c r="AT23" s="185"/>
      <c r="AU23" s="185"/>
      <c r="AV23" s="12">
        <f t="shared" si="8"/>
        <v>17</v>
      </c>
      <c r="AW23" s="8" t="s">
        <v>94</v>
      </c>
      <c r="AX23" s="28">
        <v>5</v>
      </c>
      <c r="AY23" s="16">
        <v>52</v>
      </c>
      <c r="AZ23" s="16">
        <v>46</v>
      </c>
      <c r="BA23" s="16"/>
      <c r="BB23" s="16"/>
      <c r="BC23" s="17">
        <f t="shared" si="6"/>
        <v>46</v>
      </c>
      <c r="BD23" s="17">
        <f t="shared" si="7"/>
        <v>11</v>
      </c>
      <c r="BE23" s="17">
        <f t="shared" si="9"/>
        <v>777</v>
      </c>
      <c r="BF23" s="16">
        <v>64</v>
      </c>
      <c r="BG23" s="16"/>
      <c r="BH23" s="16">
        <v>9</v>
      </c>
      <c r="BI23" s="16"/>
      <c r="BJ23" s="16"/>
      <c r="BK23" s="16">
        <v>23</v>
      </c>
      <c r="BL23" s="35"/>
      <c r="BM23" s="46"/>
      <c r="BN23" s="46">
        <v>41</v>
      </c>
      <c r="BO23" s="16">
        <v>38</v>
      </c>
      <c r="BP23" s="16">
        <v>602</v>
      </c>
      <c r="BQ23" s="34">
        <v>691</v>
      </c>
      <c r="BR23" s="37">
        <f t="shared" si="10"/>
        <v>15.021739130434783</v>
      </c>
      <c r="BS23" s="35"/>
      <c r="BU23" s="12">
        <f t="shared" si="11"/>
        <v>17</v>
      </c>
      <c r="BV23" s="8" t="s">
        <v>94</v>
      </c>
      <c r="BW23" s="28">
        <v>5</v>
      </c>
      <c r="BX23" s="16">
        <v>52</v>
      </c>
      <c r="BY23" s="16">
        <v>46</v>
      </c>
      <c r="BZ23" s="16"/>
      <c r="CA23" s="16"/>
      <c r="CB23" s="17">
        <f t="shared" si="12"/>
        <v>46</v>
      </c>
      <c r="CC23" s="16"/>
      <c r="CD23" s="16"/>
      <c r="CE23" s="16"/>
      <c r="CF23" s="16"/>
      <c r="CG23" s="16"/>
      <c r="CH23" s="16"/>
      <c r="CI23" s="35"/>
      <c r="CJ23" s="46"/>
      <c r="CK23" s="46">
        <v>1</v>
      </c>
      <c r="CL23" s="16">
        <v>2</v>
      </c>
      <c r="CM23" s="16">
        <v>43</v>
      </c>
      <c r="CN23" s="28"/>
    </row>
    <row r="24" spans="1:92" ht="24.75" customHeight="1">
      <c r="A24" s="13">
        <f t="shared" si="22"/>
        <v>17</v>
      </c>
      <c r="B24" s="30" t="s">
        <v>138</v>
      </c>
      <c r="C24" s="96">
        <f>((C6*C28)-C18)/C16</f>
        <v>6.003164556962025</v>
      </c>
      <c r="D24" s="96">
        <f>((D6*C28)-D18)/D16</f>
        <v>1.8653061224489795</v>
      </c>
      <c r="E24" s="96">
        <f>((E6*C28)-E18)/E16</f>
        <v>2.1587301587301586</v>
      </c>
      <c r="F24" s="96">
        <f>((F6*C28)-F18)/F16</f>
        <v>4.628070175438596</v>
      </c>
      <c r="G24" s="96">
        <f>((G6*C28)-G18)/G16</f>
        <v>0.415</v>
      </c>
      <c r="H24" s="96">
        <f>((H6*C28)-H18)/H16</f>
        <v>24.307692307692307</v>
      </c>
      <c r="I24" s="96">
        <f>((I6*C28)-I18)/I16</f>
        <v>33.458333333333336</v>
      </c>
      <c r="J24" s="96">
        <f>((J6*C28)-J18)/J16</f>
        <v>5.631578947368421</v>
      </c>
      <c r="K24" s="96">
        <f>((K6*C28)-K18)/K16</f>
        <v>56.166666666666664</v>
      </c>
      <c r="L24" s="96">
        <f>((L6*C28)-L18)/L16</f>
        <v>1.7874564459930313</v>
      </c>
      <c r="M24" s="96">
        <f>((M6*C28)-M18)/M16</f>
        <v>0.9191564147627417</v>
      </c>
      <c r="N24" s="96">
        <f>((N6*C28)-N18)/N16</f>
        <v>2.7796610169491527</v>
      </c>
      <c r="O24" s="96">
        <f>((O6*C28)-O18)/O16</f>
        <v>41</v>
      </c>
      <c r="P24" s="96">
        <f>((P6*C28)-P18)/P16</f>
        <v>15.444444444444445</v>
      </c>
      <c r="Q24" s="96">
        <f>((Q6*C28)-Q18)/Q16</f>
        <v>3.7186544342507646</v>
      </c>
      <c r="R24" s="96">
        <f>((R6*C28)-R18)/R16</f>
        <v>17</v>
      </c>
      <c r="S24" s="96">
        <f>((S6*C28)-S18)/S16</f>
        <v>4.420168067226891</v>
      </c>
      <c r="T24" s="96">
        <f>((T6*C28)-T18)/T16</f>
        <v>3.146067415730337</v>
      </c>
      <c r="U24" s="96">
        <f>((U6*C28)-U18)/U16</f>
        <v>2.3074324324324325</v>
      </c>
      <c r="V24" s="96">
        <f>((V6*C28)-V18)/V16</f>
        <v>11.5</v>
      </c>
      <c r="W24" s="96">
        <f>((W6*C28)-W18)/W16</f>
        <v>9.48936170212766</v>
      </c>
      <c r="X24" s="96">
        <f>((X6*C28)-X18)/X16</f>
        <v>3.7033218785796107</v>
      </c>
      <c r="Y24" s="96">
        <f>((Y6*C28)-Y18)/Y16</f>
        <v>-1.1266375545851528</v>
      </c>
      <c r="Z24" s="96" t="e">
        <f>((Z6*C28)-Z18)/Z16</f>
        <v>#DIV/0!</v>
      </c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20"/>
      <c r="AN24" s="20"/>
      <c r="AO24" s="20"/>
      <c r="AP24" s="20"/>
      <c r="AQ24" s="18"/>
      <c r="AR24" s="18"/>
      <c r="AS24"/>
      <c r="AT24" s="124"/>
      <c r="AU24" s="66"/>
      <c r="AV24" s="12">
        <f t="shared" si="8"/>
        <v>18</v>
      </c>
      <c r="AW24" s="11" t="s">
        <v>42</v>
      </c>
      <c r="AX24" s="24">
        <v>1</v>
      </c>
      <c r="AY24" s="24">
        <v>94</v>
      </c>
      <c r="AZ24" s="24">
        <v>94</v>
      </c>
      <c r="BA24" s="24"/>
      <c r="BB24" s="24"/>
      <c r="BC24" s="17">
        <f t="shared" si="6"/>
        <v>94</v>
      </c>
      <c r="BD24" s="17">
        <f t="shared" si="7"/>
        <v>1</v>
      </c>
      <c r="BE24" s="17">
        <f t="shared" si="9"/>
        <v>396</v>
      </c>
      <c r="BF24" s="24"/>
      <c r="BG24" s="24"/>
      <c r="BH24" s="24"/>
      <c r="BI24" s="24"/>
      <c r="BJ24" s="24"/>
      <c r="BK24" s="24"/>
      <c r="BL24" s="35"/>
      <c r="BM24" s="47"/>
      <c r="BN24" s="47"/>
      <c r="BO24" s="24"/>
      <c r="BP24" s="24">
        <v>396</v>
      </c>
      <c r="BQ24" s="24">
        <v>593</v>
      </c>
      <c r="BR24" s="37">
        <f t="shared" si="10"/>
        <v>6.308510638297872</v>
      </c>
      <c r="BS24" s="35"/>
      <c r="BU24" s="12">
        <f t="shared" si="11"/>
        <v>18</v>
      </c>
      <c r="BV24" s="11" t="s">
        <v>42</v>
      </c>
      <c r="BW24" s="24">
        <v>1</v>
      </c>
      <c r="BX24" s="24">
        <v>94</v>
      </c>
      <c r="BY24" s="24">
        <v>94</v>
      </c>
      <c r="BZ24" s="24"/>
      <c r="CA24" s="24"/>
      <c r="CB24" s="17">
        <f t="shared" si="12"/>
        <v>94</v>
      </c>
      <c r="CC24" s="24"/>
      <c r="CD24" s="24"/>
      <c r="CE24" s="24"/>
      <c r="CF24" s="24"/>
      <c r="CG24" s="24"/>
      <c r="CH24" s="24"/>
      <c r="CI24" s="35"/>
      <c r="CJ24" s="47"/>
      <c r="CK24" s="47"/>
      <c r="CL24" s="24"/>
      <c r="CM24" s="24">
        <v>94</v>
      </c>
      <c r="CN24" s="28"/>
    </row>
    <row r="25" spans="1:92" ht="24.75" customHeight="1">
      <c r="A25" s="13">
        <f t="shared" si="22"/>
        <v>18</v>
      </c>
      <c r="B25" s="11" t="s">
        <v>137</v>
      </c>
      <c r="C25" s="33">
        <f>((C13+C14)/X16)*1000</f>
        <v>0</v>
      </c>
      <c r="D25" s="33">
        <f>((D13+D14)/X16)*1000</f>
        <v>1.1454753722794961</v>
      </c>
      <c r="E25" s="33">
        <f>((E13+E14)/X16)*1000</f>
        <v>0</v>
      </c>
      <c r="F25" s="33">
        <f>((F13+F14)/X16)*1000</f>
        <v>0.2290950744558992</v>
      </c>
      <c r="G25" s="33">
        <f>((G13+G14)/X16)*1000</f>
        <v>15.349369988545245</v>
      </c>
      <c r="H25" s="33">
        <f>((H13+H14)/X16)*1000</f>
        <v>3.4364261168384878</v>
      </c>
      <c r="I25" s="33">
        <f>((I13+I14)/X16)*1000</f>
        <v>5.040091638029783</v>
      </c>
      <c r="J25" s="33">
        <f>((J13+J14)/X16)*1000</f>
        <v>2.061855670103093</v>
      </c>
      <c r="K25" s="33">
        <f>((K13+K14)/X16)*1000</f>
        <v>0.6872852233676976</v>
      </c>
      <c r="L25" s="33">
        <f>((L13+L14)/X16)*1000</f>
        <v>0.4581901489117984</v>
      </c>
      <c r="M25" s="33">
        <f>((M13+M14)/X16)*1000</f>
        <v>1.1454753722794961</v>
      </c>
      <c r="N25" s="33">
        <f>((N13+N14)/X16)*1000</f>
        <v>2.5200458190148916</v>
      </c>
      <c r="O25" s="33">
        <f>((O13+O14)/X16)*1000</f>
        <v>0</v>
      </c>
      <c r="P25" s="33">
        <f>((P13+P14)/X16)*1000</f>
        <v>0</v>
      </c>
      <c r="Q25" s="33">
        <f>((Q13+Q14)/X16)*1000</f>
        <v>0.4581901489117984</v>
      </c>
      <c r="R25" s="96">
        <f>((R13+R14)/X16)*1000</f>
        <v>0.2290950744558992</v>
      </c>
      <c r="S25" s="96">
        <f>((S13+S14)/X16)*1000</f>
        <v>0.2290950744558992</v>
      </c>
      <c r="T25" s="33">
        <f>((T13+T14)/X16)*1000</f>
        <v>0.2290950744558992</v>
      </c>
      <c r="U25" s="33">
        <f>((U13+U14)/X16)*1000</f>
        <v>0</v>
      </c>
      <c r="V25" s="33">
        <f>((V13+V14)/X16)*1000</f>
        <v>0.6872852233676976</v>
      </c>
      <c r="W25" s="33">
        <f>((W13+W14)/X16)*1000</f>
        <v>0</v>
      </c>
      <c r="X25" s="33">
        <f>((X13+X14)/X16)*1000</f>
        <v>33.90607101947308</v>
      </c>
      <c r="Y25" s="33" t="e">
        <f>((Y13+Y14)/Z16)*1000</f>
        <v>#DIV/0!</v>
      </c>
      <c r="Z25" s="33" t="e">
        <f>((Z13+Z14)/Z16)*1000</f>
        <v>#DIV/0!</v>
      </c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20"/>
      <c r="AN25" s="20"/>
      <c r="AO25" s="20"/>
      <c r="AP25" s="20"/>
      <c r="AQ25" s="18"/>
      <c r="AR25" s="18"/>
      <c r="AS25"/>
      <c r="AT25" s="185"/>
      <c r="AU25" s="185"/>
      <c r="AV25" s="188" t="s">
        <v>82</v>
      </c>
      <c r="AW25" s="188"/>
      <c r="AX25" s="17">
        <f aca="true" t="shared" si="24" ref="AX25:BD25">SUM(AX7:AX24)</f>
        <v>264</v>
      </c>
      <c r="AY25" s="17">
        <f t="shared" si="24"/>
        <v>4308</v>
      </c>
      <c r="AZ25" s="17">
        <f t="shared" si="24"/>
        <v>4217</v>
      </c>
      <c r="BA25" s="17">
        <f t="shared" si="24"/>
        <v>70</v>
      </c>
      <c r="BB25" s="17">
        <f t="shared" si="24"/>
        <v>78</v>
      </c>
      <c r="BC25" s="17">
        <f t="shared" si="24"/>
        <v>4365</v>
      </c>
      <c r="BD25" s="17">
        <f t="shared" si="24"/>
        <v>207</v>
      </c>
      <c r="BE25" s="17">
        <f t="shared" si="9"/>
        <v>18611</v>
      </c>
      <c r="BF25" s="17">
        <f aca="true" t="shared" si="25" ref="BF25:BQ25">SUM(BF7:BF24)</f>
        <v>1021</v>
      </c>
      <c r="BG25" s="17">
        <f t="shared" si="25"/>
        <v>380</v>
      </c>
      <c r="BH25" s="17">
        <f t="shared" si="25"/>
        <v>307</v>
      </c>
      <c r="BI25" s="17">
        <f t="shared" si="25"/>
        <v>353</v>
      </c>
      <c r="BJ25" s="17">
        <f t="shared" si="25"/>
        <v>215</v>
      </c>
      <c r="BK25" s="17">
        <f t="shared" si="25"/>
        <v>483</v>
      </c>
      <c r="BL25" s="17">
        <f t="shared" si="25"/>
        <v>345</v>
      </c>
      <c r="BM25" s="17">
        <f t="shared" si="25"/>
        <v>932</v>
      </c>
      <c r="BN25" s="17">
        <f t="shared" si="25"/>
        <v>2195</v>
      </c>
      <c r="BO25" s="17">
        <f t="shared" si="25"/>
        <v>2911</v>
      </c>
      <c r="BP25" s="17">
        <f t="shared" si="25"/>
        <v>9469</v>
      </c>
      <c r="BQ25" s="17">
        <f t="shared" si="25"/>
        <v>16953</v>
      </c>
      <c r="BR25" s="37">
        <f t="shared" si="10"/>
        <v>3.883848797250859</v>
      </c>
      <c r="BS25" s="17">
        <f>SUM(BS7:BS24)</f>
        <v>0</v>
      </c>
      <c r="BU25" s="201" t="s">
        <v>82</v>
      </c>
      <c r="BV25" s="202"/>
      <c r="BW25" s="17">
        <f>SUM(BW7:BW24)</f>
        <v>264</v>
      </c>
      <c r="BX25" s="17">
        <f>SUM(BX7:BX24)</f>
        <v>4308</v>
      </c>
      <c r="BY25" s="17">
        <f>SUM(BY7:BY24)</f>
        <v>4217</v>
      </c>
      <c r="BZ25" s="17">
        <f>SUM(BZ7:BZ24)</f>
        <v>70</v>
      </c>
      <c r="CA25" s="17">
        <f>SUM(CA7:CA24)</f>
        <v>78</v>
      </c>
      <c r="CB25" s="17">
        <f t="shared" si="12"/>
        <v>4365</v>
      </c>
      <c r="CC25" s="17">
        <f aca="true" t="shared" si="26" ref="CC25:CN25">SUM(CC7:CC24)</f>
        <v>200</v>
      </c>
      <c r="CD25" s="17">
        <f t="shared" si="26"/>
        <v>79</v>
      </c>
      <c r="CE25" s="17">
        <f t="shared" si="26"/>
        <v>73</v>
      </c>
      <c r="CF25" s="17">
        <f t="shared" si="26"/>
        <v>71</v>
      </c>
      <c r="CG25" s="17">
        <f t="shared" si="26"/>
        <v>21</v>
      </c>
      <c r="CH25" s="17">
        <f t="shared" si="26"/>
        <v>64</v>
      </c>
      <c r="CI25" s="17">
        <f t="shared" si="26"/>
        <v>89</v>
      </c>
      <c r="CJ25" s="17">
        <f>SUM(CJ7:CJ24)</f>
        <v>253</v>
      </c>
      <c r="CK25" s="17">
        <f t="shared" si="26"/>
        <v>535</v>
      </c>
      <c r="CL25" s="17">
        <f t="shared" si="26"/>
        <v>841</v>
      </c>
      <c r="CM25" s="17">
        <f t="shared" si="26"/>
        <v>2139</v>
      </c>
      <c r="CN25" s="17">
        <f t="shared" si="26"/>
        <v>0</v>
      </c>
    </row>
    <row r="26" spans="1:92" ht="24.75" customHeight="1">
      <c r="A26" s="13">
        <f t="shared" si="22"/>
        <v>19</v>
      </c>
      <c r="B26" s="11" t="s">
        <v>136</v>
      </c>
      <c r="C26" s="33">
        <f>(C14/X16)*1000</f>
        <v>0</v>
      </c>
      <c r="D26" s="33">
        <f>(D14/X16)*1000</f>
        <v>0.9163802978235968</v>
      </c>
      <c r="E26" s="33">
        <f>(E14/X16)*1000</f>
        <v>0</v>
      </c>
      <c r="F26" s="33">
        <f>(F14/X16)*1000</f>
        <v>0</v>
      </c>
      <c r="G26" s="33">
        <f>(G14/X16)*1000</f>
        <v>7.789232531500573</v>
      </c>
      <c r="H26" s="33">
        <f>(H14/X16)*1000</f>
        <v>2.061855670103093</v>
      </c>
      <c r="I26" s="33" t="e">
        <f>(I14/Z16)*1000</f>
        <v>#DIV/0!</v>
      </c>
      <c r="J26" s="33">
        <f>(J14/X16)*1000</f>
        <v>1.3745704467353952</v>
      </c>
      <c r="K26" s="33">
        <f>(K14/X16)*1000</f>
        <v>0.6872852233676976</v>
      </c>
      <c r="L26" s="33">
        <f>(L14/X16)*1000</f>
        <v>0.4581901489117984</v>
      </c>
      <c r="M26" s="33">
        <f>(M14/X16)*1000</f>
        <v>0.6872852233676976</v>
      </c>
      <c r="N26" s="33">
        <f>(N14/X16)*1000</f>
        <v>1.6036655211912942</v>
      </c>
      <c r="O26" s="33">
        <f>(O14/X16)*1000</f>
        <v>0</v>
      </c>
      <c r="P26" s="33">
        <f>(P14/X16)*1000</f>
        <v>0</v>
      </c>
      <c r="Q26" s="33">
        <f>(Q14/X16)*1000</f>
        <v>0.2290950744558992</v>
      </c>
      <c r="R26" s="96">
        <f>(R14/X16)*1000</f>
        <v>0</v>
      </c>
      <c r="S26" s="96">
        <f>(S14/X16)*1000</f>
        <v>0.2290950744558992</v>
      </c>
      <c r="T26" s="33">
        <f>(T14/X16)*1000</f>
        <v>0.2290950744558992</v>
      </c>
      <c r="U26" s="33">
        <f>(U14/X16)*1000</f>
        <v>0</v>
      </c>
      <c r="V26" s="33">
        <f>(V14/X16)*1000</f>
        <v>0</v>
      </c>
      <c r="W26" s="33">
        <f>(W14/X16)*1000</f>
        <v>0</v>
      </c>
      <c r="X26" s="33">
        <f>(X14/X16)*1000</f>
        <v>17.869415807560138</v>
      </c>
      <c r="Y26" s="33" t="e">
        <f>(Y14/Z16)*1000</f>
        <v>#DIV/0!</v>
      </c>
      <c r="Z26" s="33" t="e">
        <f>(Z14/Z16)*1000</f>
        <v>#DIV/0!</v>
      </c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  <c r="AN26" s="20"/>
      <c r="AO26" s="20"/>
      <c r="AP26" s="20"/>
      <c r="AQ26" s="18"/>
      <c r="AR26" s="18"/>
      <c r="AS26"/>
      <c r="AT26" s="62"/>
      <c r="AU26" s="88"/>
      <c r="AV26" s="12">
        <f>AV24+1</f>
        <v>19</v>
      </c>
      <c r="AW26" s="49" t="s">
        <v>96</v>
      </c>
      <c r="AX26" s="36">
        <v>2</v>
      </c>
      <c r="AY26" s="36">
        <v>229</v>
      </c>
      <c r="AZ26" s="36">
        <v>226</v>
      </c>
      <c r="BA26" s="36"/>
      <c r="BB26" s="36">
        <v>3</v>
      </c>
      <c r="BC26" s="17">
        <f>SUM(AZ26:BB26)</f>
        <v>229</v>
      </c>
      <c r="BD26" s="17">
        <f>((SUM(AX26:AY26))-(SUM(AZ26:BB26)))</f>
        <v>2</v>
      </c>
      <c r="BE26" s="17">
        <f t="shared" si="9"/>
        <v>258</v>
      </c>
      <c r="BF26" s="36"/>
      <c r="BG26" s="36"/>
      <c r="BH26" s="36"/>
      <c r="BI26" s="36"/>
      <c r="BJ26" s="36"/>
      <c r="BK26" s="36"/>
      <c r="BL26" s="48"/>
      <c r="BM26" s="48"/>
      <c r="BN26" s="48">
        <v>23</v>
      </c>
      <c r="BO26" s="36">
        <v>26</v>
      </c>
      <c r="BP26" s="36">
        <v>209</v>
      </c>
      <c r="BQ26" s="36">
        <v>233</v>
      </c>
      <c r="BR26" s="37">
        <f t="shared" si="10"/>
        <v>1.017467248908297</v>
      </c>
      <c r="BS26" s="35"/>
      <c r="BU26" s="12">
        <f>BU24+1</f>
        <v>19</v>
      </c>
      <c r="BV26" s="49" t="s">
        <v>96</v>
      </c>
      <c r="BW26" s="36">
        <v>2</v>
      </c>
      <c r="BX26" s="36">
        <v>229</v>
      </c>
      <c r="BY26" s="36">
        <v>226</v>
      </c>
      <c r="BZ26" s="36"/>
      <c r="CA26" s="36">
        <v>3</v>
      </c>
      <c r="CB26" s="17">
        <f t="shared" si="12"/>
        <v>0</v>
      </c>
      <c r="CC26" s="36"/>
      <c r="CD26" s="36"/>
      <c r="CE26" s="36"/>
      <c r="CF26" s="36"/>
      <c r="CG26" s="36"/>
      <c r="CH26" s="36"/>
      <c r="CI26" s="48"/>
      <c r="CJ26" s="48"/>
      <c r="CK26" s="48"/>
      <c r="CL26" s="36"/>
      <c r="CM26" s="36"/>
      <c r="CN26" s="36"/>
    </row>
    <row r="27" spans="1:92" ht="24.75" customHeight="1">
      <c r="A27" s="13">
        <f t="shared" si="22"/>
        <v>20</v>
      </c>
      <c r="B27" s="30" t="s">
        <v>80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154"/>
      <c r="S27" s="29"/>
      <c r="T27" s="29"/>
      <c r="U27" s="29"/>
      <c r="V27" s="29"/>
      <c r="W27" s="29"/>
      <c r="X27" s="29"/>
      <c r="Y27" s="29"/>
      <c r="Z27" s="29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20"/>
      <c r="AN27" s="20"/>
      <c r="AO27" s="21"/>
      <c r="AP27" s="21"/>
      <c r="AQ27" s="18"/>
      <c r="AR27" s="18"/>
      <c r="AS27"/>
      <c r="AT27" s="122"/>
      <c r="AU27" s="122"/>
      <c r="AV27" s="43" t="s">
        <v>21</v>
      </c>
      <c r="AW27" s="43"/>
      <c r="AX27" s="39">
        <f>C28</f>
        <v>92</v>
      </c>
      <c r="AY27" s="43" t="s">
        <v>20</v>
      </c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U27" s="43" t="s">
        <v>21</v>
      </c>
      <c r="BV27" s="43"/>
      <c r="BW27" s="39">
        <f>C28</f>
        <v>92</v>
      </c>
      <c r="BX27" s="43" t="s">
        <v>20</v>
      </c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N27" s="25"/>
    </row>
    <row r="28" spans="1:47" ht="16.5" customHeight="1">
      <c r="A28" s="40" t="s">
        <v>21</v>
      </c>
      <c r="B28" s="40"/>
      <c r="C28" s="41">
        <v>92</v>
      </c>
      <c r="D28" s="40" t="s">
        <v>20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20"/>
      <c r="AP28" s="20"/>
      <c r="AQ28" s="21"/>
      <c r="AR28" s="21"/>
      <c r="AS28" s="18"/>
      <c r="AT28" s="18"/>
      <c r="AU28"/>
    </row>
    <row r="29" spans="1:92" ht="16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/>
      <c r="R29"/>
      <c r="S29"/>
      <c r="T29"/>
      <c r="U29"/>
      <c r="V29" s="174" t="s">
        <v>160</v>
      </c>
      <c r="W29" s="174"/>
      <c r="X29" s="174"/>
      <c r="Y29" s="174"/>
      <c r="Z29" s="174"/>
      <c r="AA29"/>
      <c r="AB29" s="18"/>
      <c r="AC29" s="18"/>
      <c r="AD29" s="18"/>
      <c r="AE29" s="18"/>
      <c r="AF29" s="18"/>
      <c r="AG29" s="18"/>
      <c r="AH29" s="18"/>
      <c r="AI29" s="18"/>
      <c r="AJ29" s="18"/>
      <c r="AK29"/>
      <c r="AL29"/>
      <c r="AM29" s="203" t="s">
        <v>90</v>
      </c>
      <c r="AN29" s="203"/>
      <c r="AO29" s="203"/>
      <c r="AP29" s="203"/>
      <c r="AQ29" s="203"/>
      <c r="AR29" s="203"/>
      <c r="AS29" s="203"/>
      <c r="AT29" s="203"/>
      <c r="AU29"/>
      <c r="AV29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44" t="s">
        <v>140</v>
      </c>
      <c r="BN29" s="44"/>
      <c r="BO29" s="44"/>
      <c r="BP29" s="44"/>
      <c r="BQ29" s="44"/>
      <c r="BR29" s="44"/>
      <c r="BS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44" t="s">
        <v>152</v>
      </c>
      <c r="CK29" s="44"/>
      <c r="CL29" s="44"/>
      <c r="CM29" s="44"/>
      <c r="CN29" s="44"/>
    </row>
    <row r="30" spans="1:92" ht="15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/>
      <c r="R30"/>
      <c r="S30"/>
      <c r="T30"/>
      <c r="U30"/>
      <c r="V30" s="174" t="s">
        <v>89</v>
      </c>
      <c r="W30" s="174"/>
      <c r="X30" s="174"/>
      <c r="Y30" s="174"/>
      <c r="Z30" s="174"/>
      <c r="AA30"/>
      <c r="AB30" s="18"/>
      <c r="AC30" s="22"/>
      <c r="AD30" s="18"/>
      <c r="AE30" s="18"/>
      <c r="AF30" s="18"/>
      <c r="AG30" s="18"/>
      <c r="AH30" s="18"/>
      <c r="AI30" s="18"/>
      <c r="AJ30" s="18"/>
      <c r="AK30" s="18"/>
      <c r="AL30" s="18"/>
      <c r="AM30" s="200" t="s">
        <v>91</v>
      </c>
      <c r="AN30" s="200"/>
      <c r="AO30" s="200"/>
      <c r="AP30" s="200"/>
      <c r="AQ30" s="200"/>
      <c r="AR30" s="200"/>
      <c r="AS30" s="200"/>
      <c r="AT30" s="200"/>
      <c r="AU30"/>
      <c r="AV30"/>
      <c r="AW30" s="69" t="s">
        <v>114</v>
      </c>
      <c r="AX30" s="69"/>
      <c r="AY30" s="69"/>
      <c r="AZ30" s="25"/>
      <c r="BA30" s="25"/>
      <c r="BB30" s="25"/>
      <c r="BC30" s="25"/>
      <c r="BD30" s="25"/>
      <c r="BE30" s="25"/>
      <c r="BO30" s="57" t="s">
        <v>95</v>
      </c>
      <c r="BP30" s="57"/>
      <c r="BQ30" s="57"/>
      <c r="BR30" s="58"/>
      <c r="BS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L30" s="25"/>
      <c r="CM30" s="57" t="s">
        <v>95</v>
      </c>
      <c r="CN30" s="57"/>
    </row>
    <row r="31" spans="1:92" ht="15">
      <c r="A31" s="40"/>
      <c r="B31" s="42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/>
      <c r="S31"/>
      <c r="T31"/>
      <c r="U31"/>
      <c r="V31" s="20"/>
      <c r="W31" s="20"/>
      <c r="X31" s="20"/>
      <c r="Y31" s="20"/>
      <c r="Z31" s="20"/>
      <c r="AA31"/>
      <c r="AU31"/>
      <c r="AV31"/>
      <c r="AW31"/>
      <c r="AX31"/>
      <c r="AY31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45"/>
      <c r="BP31" s="44"/>
      <c r="BQ31" s="44"/>
      <c r="BR31" s="44"/>
      <c r="BS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M31" s="45"/>
      <c r="CN31" s="44"/>
    </row>
    <row r="32" spans="1:92" ht="15" customHeight="1">
      <c r="A32" s="18"/>
      <c r="B32" s="43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9"/>
      <c r="R32"/>
      <c r="S32"/>
      <c r="T32"/>
      <c r="U32"/>
      <c r="V32" s="20"/>
      <c r="W32" s="20"/>
      <c r="X32" s="20"/>
      <c r="Y32" s="20"/>
      <c r="Z32" s="20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45"/>
      <c r="BP32" s="44"/>
      <c r="BQ32" s="44"/>
      <c r="BR32" s="44"/>
      <c r="BS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45"/>
      <c r="CN32" s="44"/>
    </row>
    <row r="33" spans="1:92" ht="15" customHeight="1">
      <c r="A33"/>
      <c r="B33" s="51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/>
      <c r="S33"/>
      <c r="T33"/>
      <c r="U33"/>
      <c r="V33" s="20"/>
      <c r="W33" s="20"/>
      <c r="X33" s="20"/>
      <c r="Y33" s="20"/>
      <c r="Z33" s="20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 s="25"/>
      <c r="BA33" s="25"/>
      <c r="BB33" s="25"/>
      <c r="BC33" s="25"/>
      <c r="BD33" s="25"/>
      <c r="BE33" s="25"/>
      <c r="BO33" s="56" t="s">
        <v>90</v>
      </c>
      <c r="BP33" s="56"/>
      <c r="BQ33" s="56"/>
      <c r="BR33" s="56"/>
      <c r="BS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M33" s="56" t="s">
        <v>90</v>
      </c>
      <c r="CN33" s="56"/>
    </row>
    <row r="34" spans="1:92" ht="15" customHeight="1">
      <c r="A34" s="18"/>
      <c r="B34" s="51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/>
      <c r="S34"/>
      <c r="T34"/>
      <c r="U34"/>
      <c r="V34" s="173" t="s">
        <v>90</v>
      </c>
      <c r="W34" s="173"/>
      <c r="X34" s="173"/>
      <c r="Y34" s="173"/>
      <c r="Z34" s="173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 s="70" t="s">
        <v>115</v>
      </c>
      <c r="AX34" s="70"/>
      <c r="AY34" s="70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57" t="s">
        <v>91</v>
      </c>
      <c r="BP34" s="57"/>
      <c r="BQ34" s="57"/>
      <c r="BR34" s="57"/>
      <c r="BS34" s="25"/>
      <c r="BV34" s="40"/>
      <c r="BW34" s="42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M34" s="57" t="s">
        <v>91</v>
      </c>
      <c r="CN34" s="57"/>
    </row>
    <row r="35" spans="1:47" ht="15" customHeight="1">
      <c r="A35"/>
      <c r="B35" s="51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23"/>
      <c r="R35"/>
      <c r="S35"/>
      <c r="T35"/>
      <c r="U35"/>
      <c r="V35" s="174" t="s">
        <v>91</v>
      </c>
      <c r="W35" s="174"/>
      <c r="X35" s="174"/>
      <c r="Y35" s="174"/>
      <c r="Z35" s="174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1:47" ht="15" customHeight="1">
      <c r="A36" s="6"/>
      <c r="B36"/>
      <c r="C36" s="51"/>
      <c r="D36" s="51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5"/>
      <c r="R36" s="5"/>
      <c r="S36" s="5"/>
      <c r="T36" s="5"/>
      <c r="U36" s="5"/>
      <c r="V36" s="5"/>
      <c r="W36" s="5"/>
      <c r="X36" s="5"/>
      <c r="Y36" s="5"/>
      <c r="Z36" s="5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</row>
    <row r="37" spans="1:47" ht="1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</row>
    <row r="38" spans="1:26" ht="15" customHeight="1">
      <c r="A38" s="26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174"/>
      <c r="V38" s="174"/>
      <c r="W38" s="174"/>
      <c r="X38" s="174"/>
      <c r="Y38" s="20"/>
      <c r="Z38" s="25"/>
    </row>
    <row r="39" spans="21:25" ht="15" customHeight="1">
      <c r="U39" s="174"/>
      <c r="V39" s="174"/>
      <c r="W39" s="174"/>
      <c r="X39" s="174"/>
      <c r="Y39" s="20"/>
    </row>
    <row r="40" spans="21:24" ht="15">
      <c r="U40" s="20"/>
      <c r="V40" s="20"/>
      <c r="W40" s="20"/>
      <c r="X40" s="20"/>
    </row>
    <row r="41" spans="21:24" ht="15">
      <c r="U41" s="20"/>
      <c r="V41" s="20"/>
      <c r="W41" s="21"/>
      <c r="X41" s="21"/>
    </row>
    <row r="42" spans="21:24" ht="15">
      <c r="U42" s="20"/>
      <c r="V42" s="20"/>
      <c r="W42" s="21"/>
      <c r="X42" s="21"/>
    </row>
  </sheetData>
  <sheetProtection/>
  <mergeCells count="70">
    <mergeCell ref="Z4:Z5"/>
    <mergeCell ref="AV3:BS3"/>
    <mergeCell ref="BW4:BX5"/>
    <mergeCell ref="BY4:CB5"/>
    <mergeCell ref="CC4:CM5"/>
    <mergeCell ref="AT4:AT5"/>
    <mergeCell ref="AP4:AP5"/>
    <mergeCell ref="AQ4:AQ5"/>
    <mergeCell ref="AR4:AR5"/>
    <mergeCell ref="AS4:AS5"/>
    <mergeCell ref="CN4:CN6"/>
    <mergeCell ref="AV25:AW25"/>
    <mergeCell ref="BU25:BV25"/>
    <mergeCell ref="BU4:BU6"/>
    <mergeCell ref="AW4:AW6"/>
    <mergeCell ref="AZ4:BC5"/>
    <mergeCell ref="BD4:BD6"/>
    <mergeCell ref="BE4:BE6"/>
    <mergeCell ref="AV4:AV6"/>
    <mergeCell ref="AM29:AT29"/>
    <mergeCell ref="AM30:AT30"/>
    <mergeCell ref="BU1:CN1"/>
    <mergeCell ref="BU2:CN2"/>
    <mergeCell ref="BU3:CN3"/>
    <mergeCell ref="BF4:BR5"/>
    <mergeCell ref="BS4:BS6"/>
    <mergeCell ref="BV4:BV6"/>
    <mergeCell ref="AN4:AN5"/>
    <mergeCell ref="AO4:AO5"/>
    <mergeCell ref="AC4:AC5"/>
    <mergeCell ref="AD4:AD5"/>
    <mergeCell ref="AE4:AF4"/>
    <mergeCell ref="AG4:AJ4"/>
    <mergeCell ref="AM4:AM5"/>
    <mergeCell ref="AL4:AL5"/>
    <mergeCell ref="J4:J5"/>
    <mergeCell ref="T4:T5"/>
    <mergeCell ref="M4:M5"/>
    <mergeCell ref="N4:N5"/>
    <mergeCell ref="Q4:Q5"/>
    <mergeCell ref="U38:X38"/>
    <mergeCell ref="K4:K5"/>
    <mergeCell ref="L4:L5"/>
    <mergeCell ref="X4:X5"/>
    <mergeCell ref="U39:X39"/>
    <mergeCell ref="V34:Z34"/>
    <mergeCell ref="V35:Z35"/>
    <mergeCell ref="V29:Z29"/>
    <mergeCell ref="V30:Z30"/>
    <mergeCell ref="D4:D5"/>
    <mergeCell ref="E4:E5"/>
    <mergeCell ref="F4:F5"/>
    <mergeCell ref="V4:V5"/>
    <mergeCell ref="G4:G5"/>
    <mergeCell ref="A1:Z1"/>
    <mergeCell ref="AB1:AT1"/>
    <mergeCell ref="A2:Z2"/>
    <mergeCell ref="AB2:AT2"/>
    <mergeCell ref="AV1:BS1"/>
    <mergeCell ref="AV2:BS2"/>
    <mergeCell ref="A3:Z3"/>
    <mergeCell ref="AB3:AT3"/>
    <mergeCell ref="AT23:AU23"/>
    <mergeCell ref="AT25:AU25"/>
    <mergeCell ref="AX4:AY5"/>
    <mergeCell ref="A4:A5"/>
    <mergeCell ref="B4:B5"/>
    <mergeCell ref="C4:C5"/>
    <mergeCell ref="Y4:Y5"/>
    <mergeCell ref="AB4:AB5"/>
  </mergeCells>
  <printOptions/>
  <pageMargins left="0.1968503937007874" right="0.1968503937007874" top="0.3937007874015748" bottom="0.1968503937007874" header="0" footer="0"/>
  <pageSetup orientation="landscape" paperSize="5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O149"/>
  <sheetViews>
    <sheetView showZeros="0" zoomScale="75" zoomScaleNormal="75" zoomScalePageLayoutView="0" workbookViewId="0" topLeftCell="AV87">
      <selection activeCell="AJ54" sqref="AJ54"/>
    </sheetView>
  </sheetViews>
  <sheetFormatPr defaultColWidth="9.140625" defaultRowHeight="12.75"/>
  <cols>
    <col min="1" max="1" width="5.421875" style="1" customWidth="1"/>
    <col min="2" max="2" width="22.57421875" style="1" customWidth="1"/>
    <col min="3" max="3" width="8.7109375" style="1" customWidth="1"/>
    <col min="4" max="4" width="7.421875" style="1" customWidth="1"/>
    <col min="5" max="11" width="8.7109375" style="1" customWidth="1"/>
    <col min="12" max="12" width="11.421875" style="1" customWidth="1"/>
    <col min="13" max="13" width="11.8515625" style="1" customWidth="1"/>
    <col min="14" max="14" width="12.28125" style="1" customWidth="1"/>
    <col min="15" max="15" width="12.421875" style="1" customWidth="1"/>
    <col min="16" max="16" width="11.00390625" style="1" customWidth="1"/>
    <col min="17" max="17" width="10.28125" style="1" customWidth="1"/>
    <col min="18" max="18" width="10.57421875" style="1" customWidth="1"/>
    <col min="19" max="19" width="11.140625" style="1" customWidth="1"/>
    <col min="20" max="21" width="10.00390625" style="1" customWidth="1"/>
    <col min="22" max="22" width="10.28125" style="1" customWidth="1"/>
    <col min="23" max="23" width="9.7109375" style="1" customWidth="1"/>
    <col min="24" max="25" width="8.7109375" style="1" customWidth="1"/>
    <col min="26" max="26" width="9.57421875" style="1" customWidth="1"/>
    <col min="27" max="28" width="9.140625" style="1" customWidth="1"/>
    <col min="29" max="29" width="16.7109375" style="1" customWidth="1"/>
    <col min="30" max="37" width="9.140625" style="1" customWidth="1"/>
    <col min="38" max="38" width="14.28125" style="1" customWidth="1"/>
    <col min="39" max="40" width="9.140625" style="1" customWidth="1"/>
    <col min="41" max="41" width="11.28125" style="1" customWidth="1"/>
    <col min="42" max="42" width="10.7109375" style="1" customWidth="1"/>
    <col min="43" max="47" width="9.140625" style="1" customWidth="1"/>
    <col min="48" max="48" width="12.00390625" style="1" customWidth="1"/>
    <col min="49" max="49" width="23.8515625" style="1" customWidth="1"/>
    <col min="50" max="56" width="9.140625" style="1" customWidth="1"/>
    <col min="57" max="57" width="11.421875" style="1" customWidth="1"/>
    <col min="58" max="74" width="9.140625" style="1" customWidth="1"/>
    <col min="75" max="75" width="27.8515625" style="1" customWidth="1"/>
    <col min="76" max="16384" width="9.140625" style="1" customWidth="1"/>
  </cols>
  <sheetData>
    <row r="1" spans="1:47" ht="18">
      <c r="A1" s="186" t="s">
        <v>92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/>
      <c r="AU1"/>
    </row>
    <row r="2" spans="1:47" ht="18">
      <c r="A2" s="186" t="s">
        <v>144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/>
      <c r="AU2"/>
    </row>
    <row r="3" spans="1:47" ht="13.5" customHeight="1">
      <c r="A3" s="207" t="s">
        <v>226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/>
      <c r="AU3"/>
    </row>
    <row r="4" spans="1:47" ht="19.5" customHeight="1">
      <c r="A4" s="193" t="s">
        <v>1</v>
      </c>
      <c r="B4" s="193" t="s">
        <v>2</v>
      </c>
      <c r="C4" s="193" t="s">
        <v>3</v>
      </c>
      <c r="D4" s="193" t="s">
        <v>65</v>
      </c>
      <c r="E4" s="193" t="s">
        <v>212</v>
      </c>
      <c r="F4" s="193" t="s">
        <v>213</v>
      </c>
      <c r="G4" s="193" t="s">
        <v>194</v>
      </c>
      <c r="H4" s="151" t="s">
        <v>193</v>
      </c>
      <c r="I4" s="140" t="s">
        <v>218</v>
      </c>
      <c r="J4" s="193" t="s">
        <v>157</v>
      </c>
      <c r="K4" s="193" t="s">
        <v>139</v>
      </c>
      <c r="L4" s="193" t="s">
        <v>195</v>
      </c>
      <c r="M4" s="193" t="s">
        <v>181</v>
      </c>
      <c r="N4" s="195" t="s">
        <v>86</v>
      </c>
      <c r="O4" s="77" t="s">
        <v>86</v>
      </c>
      <c r="P4" s="73" t="s">
        <v>100</v>
      </c>
      <c r="Q4" s="193" t="s">
        <v>101</v>
      </c>
      <c r="R4" s="77" t="s">
        <v>102</v>
      </c>
      <c r="S4" s="77" t="s">
        <v>214</v>
      </c>
      <c r="T4" s="195" t="s">
        <v>105</v>
      </c>
      <c r="U4" s="77" t="s">
        <v>106</v>
      </c>
      <c r="V4" s="195" t="s">
        <v>176</v>
      </c>
      <c r="W4" s="73" t="s">
        <v>4</v>
      </c>
      <c r="X4" s="195" t="s">
        <v>8</v>
      </c>
      <c r="Y4" s="198" t="s">
        <v>88</v>
      </c>
      <c r="Z4" s="204" t="s">
        <v>71</v>
      </c>
      <c r="AA4" s="2"/>
      <c r="AU4" s="2"/>
    </row>
    <row r="5" spans="1:47" ht="19.5" customHeight="1">
      <c r="A5" s="194"/>
      <c r="B5" s="194"/>
      <c r="C5" s="194"/>
      <c r="D5" s="194"/>
      <c r="E5" s="194"/>
      <c r="F5" s="194"/>
      <c r="G5" s="194"/>
      <c r="H5" s="153" t="s">
        <v>220</v>
      </c>
      <c r="I5" s="141" t="s">
        <v>219</v>
      </c>
      <c r="J5" s="194"/>
      <c r="K5" s="194"/>
      <c r="L5" s="194"/>
      <c r="M5" s="194"/>
      <c r="N5" s="196"/>
      <c r="O5" s="78" t="s">
        <v>166</v>
      </c>
      <c r="P5" s="74" t="s">
        <v>94</v>
      </c>
      <c r="Q5" s="194"/>
      <c r="R5" s="74" t="s">
        <v>182</v>
      </c>
      <c r="S5" s="152" t="s">
        <v>107</v>
      </c>
      <c r="T5" s="196"/>
      <c r="U5" s="78" t="s">
        <v>175</v>
      </c>
      <c r="V5" s="196"/>
      <c r="W5" s="74" t="s">
        <v>156</v>
      </c>
      <c r="X5" s="196"/>
      <c r="Y5" s="199"/>
      <c r="Z5" s="204"/>
      <c r="AA5" s="2"/>
      <c r="AU5" s="2"/>
    </row>
    <row r="6" spans="1:47" ht="30.75" customHeight="1">
      <c r="A6" s="13" t="s">
        <v>9</v>
      </c>
      <c r="B6" s="30" t="s">
        <v>13</v>
      </c>
      <c r="C6" s="55">
        <v>28</v>
      </c>
      <c r="D6" s="55">
        <v>15</v>
      </c>
      <c r="E6" s="55">
        <v>28</v>
      </c>
      <c r="F6" s="55">
        <v>24</v>
      </c>
      <c r="G6" s="55">
        <v>12</v>
      </c>
      <c r="H6" s="55">
        <v>11</v>
      </c>
      <c r="I6" s="55">
        <v>12</v>
      </c>
      <c r="J6" s="55">
        <v>5</v>
      </c>
      <c r="K6" s="55">
        <v>6</v>
      </c>
      <c r="L6" s="55">
        <v>36</v>
      </c>
      <c r="M6" s="55">
        <v>30</v>
      </c>
      <c r="N6" s="55">
        <v>24</v>
      </c>
      <c r="O6" s="55">
        <v>6</v>
      </c>
      <c r="P6" s="55">
        <v>16</v>
      </c>
      <c r="Q6" s="55">
        <v>26</v>
      </c>
      <c r="R6" s="55">
        <v>18</v>
      </c>
      <c r="S6" s="55">
        <v>21</v>
      </c>
      <c r="T6" s="55">
        <v>20</v>
      </c>
      <c r="U6" s="55">
        <v>20</v>
      </c>
      <c r="V6" s="55">
        <v>6</v>
      </c>
      <c r="W6" s="101">
        <v>14</v>
      </c>
      <c r="X6" s="95">
        <f>SUM(C6:W6)</f>
        <v>378</v>
      </c>
      <c r="Y6" s="55"/>
      <c r="Z6" s="101">
        <v>4</v>
      </c>
      <c r="AA6"/>
      <c r="AU6"/>
    </row>
    <row r="7" spans="1:47" ht="24.75" customHeight="1">
      <c r="A7" s="13" t="s">
        <v>10</v>
      </c>
      <c r="B7" s="30" t="s">
        <v>60</v>
      </c>
      <c r="C7" s="13"/>
      <c r="D7" s="13"/>
      <c r="E7" s="13"/>
      <c r="F7" s="13"/>
      <c r="G7" s="13"/>
      <c r="H7" s="13"/>
      <c r="I7" s="103"/>
      <c r="J7" s="103"/>
      <c r="K7" s="13"/>
      <c r="L7" s="13"/>
      <c r="M7" s="13"/>
      <c r="N7" s="13"/>
      <c r="O7" s="13"/>
      <c r="P7" s="13"/>
      <c r="Q7" s="13"/>
      <c r="R7" s="55"/>
      <c r="S7" s="55"/>
      <c r="T7" s="13"/>
      <c r="U7" s="13"/>
      <c r="V7" s="103"/>
      <c r="W7" s="103"/>
      <c r="X7" s="95">
        <f aca="true" t="shared" si="0" ref="X7:X19">SUM(C7:W7)</f>
        <v>0</v>
      </c>
      <c r="Y7" s="13"/>
      <c r="Z7" s="32"/>
      <c r="AA7"/>
      <c r="AU7"/>
    </row>
    <row r="8" spans="1:47" ht="24.75" customHeight="1">
      <c r="A8" s="13">
        <v>1</v>
      </c>
      <c r="B8" s="30" t="s">
        <v>14</v>
      </c>
      <c r="C8" s="13">
        <v>23</v>
      </c>
      <c r="D8" s="13">
        <v>9</v>
      </c>
      <c r="E8" s="13">
        <v>11</v>
      </c>
      <c r="F8" s="13">
        <v>4</v>
      </c>
      <c r="G8" s="13">
        <v>3</v>
      </c>
      <c r="H8" s="13">
        <v>0</v>
      </c>
      <c r="I8" s="13">
        <v>5</v>
      </c>
      <c r="J8" s="13">
        <v>2</v>
      </c>
      <c r="K8" s="13">
        <v>9</v>
      </c>
      <c r="L8" s="13">
        <v>12</v>
      </c>
      <c r="M8" s="13">
        <v>18</v>
      </c>
      <c r="N8" s="13">
        <v>34</v>
      </c>
      <c r="O8" s="13">
        <v>1</v>
      </c>
      <c r="P8" s="13">
        <v>7</v>
      </c>
      <c r="Q8" s="13">
        <v>0</v>
      </c>
      <c r="R8" s="55">
        <v>16</v>
      </c>
      <c r="S8" s="55">
        <v>4</v>
      </c>
      <c r="T8" s="13">
        <v>8</v>
      </c>
      <c r="U8" s="13">
        <v>8</v>
      </c>
      <c r="V8" s="13">
        <v>1</v>
      </c>
      <c r="W8" s="32">
        <v>10</v>
      </c>
      <c r="X8" s="95">
        <f t="shared" si="0"/>
        <v>185</v>
      </c>
      <c r="Y8" s="32">
        <v>3</v>
      </c>
      <c r="Z8" s="32"/>
      <c r="AA8"/>
      <c r="AU8"/>
    </row>
    <row r="9" spans="1:47" ht="24.75" customHeight="1">
      <c r="A9" s="13">
        <f aca="true" t="shared" si="1" ref="A9:A15">A8+1</f>
        <v>2</v>
      </c>
      <c r="B9" s="30" t="s">
        <v>15</v>
      </c>
      <c r="C9" s="13">
        <v>1339</v>
      </c>
      <c r="D9" s="13">
        <v>733</v>
      </c>
      <c r="E9" s="13">
        <v>1373</v>
      </c>
      <c r="F9" s="13">
        <v>940</v>
      </c>
      <c r="G9" s="13">
        <v>459</v>
      </c>
      <c r="H9" s="13">
        <v>212</v>
      </c>
      <c r="I9" s="13">
        <v>212</v>
      </c>
      <c r="J9" s="13">
        <v>173</v>
      </c>
      <c r="K9" s="13">
        <v>66</v>
      </c>
      <c r="L9" s="13">
        <v>1955</v>
      </c>
      <c r="M9" s="13">
        <v>1595</v>
      </c>
      <c r="N9" s="13">
        <v>938</v>
      </c>
      <c r="O9" s="13">
        <v>68</v>
      </c>
      <c r="P9" s="13">
        <v>145</v>
      </c>
      <c r="Q9" s="13">
        <v>930</v>
      </c>
      <c r="R9" s="55">
        <v>395</v>
      </c>
      <c r="S9" s="55">
        <v>731</v>
      </c>
      <c r="T9" s="13">
        <v>705</v>
      </c>
      <c r="U9" s="13">
        <v>777</v>
      </c>
      <c r="V9" s="13">
        <v>379</v>
      </c>
      <c r="W9" s="32">
        <v>417</v>
      </c>
      <c r="X9" s="95">
        <f t="shared" si="0"/>
        <v>14542</v>
      </c>
      <c r="Y9" s="32">
        <v>743</v>
      </c>
      <c r="Z9" s="32"/>
      <c r="AA9"/>
      <c r="AU9"/>
    </row>
    <row r="10" spans="1:47" ht="24.75" customHeight="1">
      <c r="A10" s="13">
        <f t="shared" si="1"/>
        <v>3</v>
      </c>
      <c r="B10" s="30" t="s">
        <v>16</v>
      </c>
      <c r="C10" s="13">
        <v>74</v>
      </c>
      <c r="D10" s="13">
        <v>175</v>
      </c>
      <c r="E10" s="13">
        <v>241</v>
      </c>
      <c r="F10" s="13">
        <v>108</v>
      </c>
      <c r="G10" s="13">
        <v>237</v>
      </c>
      <c r="H10" s="13">
        <v>146</v>
      </c>
      <c r="I10" s="13">
        <v>110</v>
      </c>
      <c r="J10" s="13">
        <v>134</v>
      </c>
      <c r="K10" s="13">
        <v>91</v>
      </c>
      <c r="L10" s="13">
        <v>282</v>
      </c>
      <c r="M10" s="13">
        <v>308</v>
      </c>
      <c r="N10" s="13">
        <v>196</v>
      </c>
      <c r="O10" s="13">
        <v>2</v>
      </c>
      <c r="P10" s="13">
        <v>3</v>
      </c>
      <c r="Q10" s="13">
        <v>216</v>
      </c>
      <c r="R10" s="55">
        <v>99</v>
      </c>
      <c r="S10" s="55">
        <v>139</v>
      </c>
      <c r="T10" s="13">
        <v>106</v>
      </c>
      <c r="U10" s="13">
        <v>194</v>
      </c>
      <c r="V10" s="13">
        <v>202</v>
      </c>
      <c r="W10" s="32"/>
      <c r="X10" s="95">
        <f t="shared" si="0"/>
        <v>3063</v>
      </c>
      <c r="Y10" s="32"/>
      <c r="Z10" s="32"/>
      <c r="AA10"/>
      <c r="AU10"/>
    </row>
    <row r="11" spans="1:47" ht="24.75" customHeight="1">
      <c r="A11" s="13">
        <f t="shared" si="1"/>
        <v>4</v>
      </c>
      <c r="B11" s="30" t="s">
        <v>108</v>
      </c>
      <c r="C11" s="15">
        <f aca="true" t="shared" si="2" ref="C11:S11">SUM(C8:C10)</f>
        <v>1436</v>
      </c>
      <c r="D11" s="15">
        <f t="shared" si="2"/>
        <v>917</v>
      </c>
      <c r="E11" s="15">
        <f t="shared" si="2"/>
        <v>1625</v>
      </c>
      <c r="F11" s="15">
        <f t="shared" si="2"/>
        <v>1052</v>
      </c>
      <c r="G11" s="15">
        <f t="shared" si="2"/>
        <v>699</v>
      </c>
      <c r="H11" s="15">
        <f t="shared" si="2"/>
        <v>358</v>
      </c>
      <c r="I11" s="15">
        <f t="shared" si="2"/>
        <v>327</v>
      </c>
      <c r="J11" s="15">
        <f t="shared" si="2"/>
        <v>309</v>
      </c>
      <c r="K11" s="15">
        <f t="shared" si="2"/>
        <v>166</v>
      </c>
      <c r="L11" s="15">
        <f t="shared" si="2"/>
        <v>2249</v>
      </c>
      <c r="M11" s="15">
        <f t="shared" si="2"/>
        <v>1921</v>
      </c>
      <c r="N11" s="15">
        <f t="shared" si="2"/>
        <v>1168</v>
      </c>
      <c r="O11" s="15">
        <f t="shared" si="2"/>
        <v>71</v>
      </c>
      <c r="P11" s="15">
        <f t="shared" si="2"/>
        <v>155</v>
      </c>
      <c r="Q11" s="15">
        <f t="shared" si="2"/>
        <v>1146</v>
      </c>
      <c r="R11" s="95">
        <f t="shared" si="2"/>
        <v>510</v>
      </c>
      <c r="S11" s="95">
        <f t="shared" si="2"/>
        <v>874</v>
      </c>
      <c r="T11" s="15">
        <f>SUM(T8:T10)</f>
        <v>819</v>
      </c>
      <c r="U11" s="15">
        <f>SUM(U8:U10)</f>
        <v>979</v>
      </c>
      <c r="V11" s="15">
        <f>SUM(V8:V10)</f>
        <v>582</v>
      </c>
      <c r="W11" s="15">
        <f>SUM(W8:W10)</f>
        <v>427</v>
      </c>
      <c r="X11" s="95">
        <f t="shared" si="0"/>
        <v>17790</v>
      </c>
      <c r="Y11" s="15">
        <f>SUM(Y8:Y10)</f>
        <v>746</v>
      </c>
      <c r="Z11" s="15">
        <f>SUM(Z8:Z10)</f>
        <v>0</v>
      </c>
      <c r="AA11"/>
      <c r="AU11"/>
    </row>
    <row r="12" spans="1:47" ht="24.75" customHeight="1">
      <c r="A12" s="13">
        <f t="shared" si="1"/>
        <v>5</v>
      </c>
      <c r="B12" s="30" t="s">
        <v>17</v>
      </c>
      <c r="C12" s="14">
        <v>84</v>
      </c>
      <c r="D12" s="14">
        <v>93</v>
      </c>
      <c r="E12" s="14">
        <v>157</v>
      </c>
      <c r="F12" s="14">
        <v>133</v>
      </c>
      <c r="G12" s="14">
        <v>288</v>
      </c>
      <c r="H12" s="14">
        <v>275</v>
      </c>
      <c r="I12" s="14">
        <v>67</v>
      </c>
      <c r="J12" s="14">
        <v>243</v>
      </c>
      <c r="K12" s="14">
        <v>125</v>
      </c>
      <c r="L12" s="14">
        <v>234</v>
      </c>
      <c r="M12" s="14">
        <v>299</v>
      </c>
      <c r="N12" s="14">
        <v>148</v>
      </c>
      <c r="O12" s="14">
        <v>1</v>
      </c>
      <c r="P12" s="14">
        <v>15</v>
      </c>
      <c r="Q12" s="14">
        <v>197</v>
      </c>
      <c r="R12" s="55">
        <v>86</v>
      </c>
      <c r="S12" s="55">
        <v>104</v>
      </c>
      <c r="T12" s="14">
        <v>100</v>
      </c>
      <c r="U12" s="14">
        <v>84</v>
      </c>
      <c r="V12" s="14">
        <v>330</v>
      </c>
      <c r="W12" s="32"/>
      <c r="X12" s="95">
        <f t="shared" si="0"/>
        <v>3063</v>
      </c>
      <c r="Y12" s="32"/>
      <c r="Z12" s="32"/>
      <c r="AA12"/>
      <c r="AU12"/>
    </row>
    <row r="13" spans="1:47" ht="24.75" customHeight="1">
      <c r="A13" s="13">
        <f t="shared" si="1"/>
        <v>6</v>
      </c>
      <c r="B13" s="30" t="s">
        <v>70</v>
      </c>
      <c r="C13" s="14"/>
      <c r="D13" s="14">
        <v>6</v>
      </c>
      <c r="E13" s="14">
        <v>1</v>
      </c>
      <c r="F13" s="14">
        <v>2</v>
      </c>
      <c r="G13" s="14">
        <v>124</v>
      </c>
      <c r="H13" s="14">
        <v>27</v>
      </c>
      <c r="I13" s="14">
        <v>88</v>
      </c>
      <c r="J13" s="14">
        <v>9</v>
      </c>
      <c r="K13" s="14">
        <v>6</v>
      </c>
      <c r="L13" s="14">
        <v>4</v>
      </c>
      <c r="M13" s="14">
        <v>9</v>
      </c>
      <c r="N13" s="14">
        <v>25</v>
      </c>
      <c r="O13" s="14">
        <v>1</v>
      </c>
      <c r="P13" s="14"/>
      <c r="Q13" s="14">
        <v>7</v>
      </c>
      <c r="R13" s="55">
        <v>3</v>
      </c>
      <c r="S13" s="55">
        <v>3</v>
      </c>
      <c r="T13" s="14">
        <v>1</v>
      </c>
      <c r="U13" s="14"/>
      <c r="V13" s="14">
        <v>3</v>
      </c>
      <c r="W13" s="32"/>
      <c r="X13" s="95">
        <f t="shared" si="0"/>
        <v>319</v>
      </c>
      <c r="Y13" s="32">
        <v>6</v>
      </c>
      <c r="Z13" s="32"/>
      <c r="AA13"/>
      <c r="AU13"/>
    </row>
    <row r="14" spans="1:47" ht="24.75" customHeight="1">
      <c r="A14" s="13">
        <f t="shared" si="1"/>
        <v>7</v>
      </c>
      <c r="B14" s="11" t="s">
        <v>99</v>
      </c>
      <c r="C14" s="14">
        <v>1</v>
      </c>
      <c r="D14" s="14">
        <v>9</v>
      </c>
      <c r="E14" s="14">
        <v>1</v>
      </c>
      <c r="F14" s="14">
        <v>1</v>
      </c>
      <c r="G14" s="14">
        <v>122</v>
      </c>
      <c r="H14" s="14">
        <v>25</v>
      </c>
      <c r="I14" s="14">
        <v>56</v>
      </c>
      <c r="J14" s="14">
        <v>24</v>
      </c>
      <c r="K14" s="14">
        <v>20</v>
      </c>
      <c r="L14" s="14">
        <v>7</v>
      </c>
      <c r="M14" s="14">
        <v>12</v>
      </c>
      <c r="N14" s="14">
        <v>25</v>
      </c>
      <c r="O14" s="14">
        <v>3</v>
      </c>
      <c r="P14" s="14"/>
      <c r="Q14" s="14">
        <v>8</v>
      </c>
      <c r="R14" s="55">
        <v>6</v>
      </c>
      <c r="S14" s="55">
        <v>4</v>
      </c>
      <c r="T14" s="14">
        <v>3</v>
      </c>
      <c r="U14" s="14">
        <v>1</v>
      </c>
      <c r="V14" s="14">
        <v>1</v>
      </c>
      <c r="W14" s="32">
        <v>1</v>
      </c>
      <c r="X14" s="95">
        <f t="shared" si="0"/>
        <v>330</v>
      </c>
      <c r="Y14" s="32"/>
      <c r="Z14" s="32"/>
      <c r="AA14"/>
      <c r="AU14"/>
    </row>
    <row r="15" spans="1:47" ht="24.75" customHeight="1">
      <c r="A15" s="13">
        <f t="shared" si="1"/>
        <v>8</v>
      </c>
      <c r="B15" s="30" t="s">
        <v>12</v>
      </c>
      <c r="C15" s="14">
        <v>1331</v>
      </c>
      <c r="D15" s="14">
        <v>805</v>
      </c>
      <c r="E15" s="14">
        <v>1459</v>
      </c>
      <c r="F15" s="14">
        <v>898</v>
      </c>
      <c r="G15" s="14">
        <v>158</v>
      </c>
      <c r="H15" s="14">
        <v>31</v>
      </c>
      <c r="I15" s="14">
        <v>116</v>
      </c>
      <c r="J15" s="14">
        <v>32</v>
      </c>
      <c r="K15" s="14">
        <v>6</v>
      </c>
      <c r="L15" s="14">
        <v>1997</v>
      </c>
      <c r="M15" s="14">
        <v>1570</v>
      </c>
      <c r="N15" s="14">
        <v>939</v>
      </c>
      <c r="O15" s="14">
        <v>66</v>
      </c>
      <c r="P15" s="14">
        <v>129</v>
      </c>
      <c r="Q15" s="14">
        <v>928</v>
      </c>
      <c r="R15" s="55">
        <v>404</v>
      </c>
      <c r="S15" s="55">
        <v>761</v>
      </c>
      <c r="T15" s="14">
        <v>699</v>
      </c>
      <c r="U15" s="14">
        <v>881</v>
      </c>
      <c r="V15" s="14">
        <v>238</v>
      </c>
      <c r="W15" s="32">
        <v>421</v>
      </c>
      <c r="X15" s="95">
        <f t="shared" si="0"/>
        <v>13869</v>
      </c>
      <c r="Y15" s="32">
        <v>735</v>
      </c>
      <c r="Z15" s="32"/>
      <c r="AA15"/>
      <c r="AU15"/>
    </row>
    <row r="16" spans="1:47" ht="24.75" customHeight="1">
      <c r="A16" s="13">
        <v>9</v>
      </c>
      <c r="B16" s="30" t="s">
        <v>84</v>
      </c>
      <c r="C16" s="15">
        <f aca="true" t="shared" si="3" ref="C16:S16">C15+C14+C13</f>
        <v>1332</v>
      </c>
      <c r="D16" s="15">
        <f t="shared" si="3"/>
        <v>820</v>
      </c>
      <c r="E16" s="15">
        <f t="shared" si="3"/>
        <v>1461</v>
      </c>
      <c r="F16" s="15">
        <f t="shared" si="3"/>
        <v>901</v>
      </c>
      <c r="G16" s="15">
        <f t="shared" si="3"/>
        <v>404</v>
      </c>
      <c r="H16" s="15">
        <f>H15+H14+H13</f>
        <v>83</v>
      </c>
      <c r="I16" s="15">
        <f t="shared" si="3"/>
        <v>260</v>
      </c>
      <c r="J16" s="15">
        <f t="shared" si="3"/>
        <v>65</v>
      </c>
      <c r="K16" s="15">
        <f t="shared" si="3"/>
        <v>32</v>
      </c>
      <c r="L16" s="15">
        <f t="shared" si="3"/>
        <v>2008</v>
      </c>
      <c r="M16" s="15">
        <f t="shared" si="3"/>
        <v>1591</v>
      </c>
      <c r="N16" s="15">
        <f t="shared" si="3"/>
        <v>989</v>
      </c>
      <c r="O16" s="15">
        <f t="shared" si="3"/>
        <v>70</v>
      </c>
      <c r="P16" s="15">
        <f t="shared" si="3"/>
        <v>129</v>
      </c>
      <c r="Q16" s="15">
        <f t="shared" si="3"/>
        <v>943</v>
      </c>
      <c r="R16" s="95">
        <f t="shared" si="3"/>
        <v>413</v>
      </c>
      <c r="S16" s="95">
        <f t="shared" si="3"/>
        <v>768</v>
      </c>
      <c r="T16" s="15">
        <f>T15+T14+T13</f>
        <v>703</v>
      </c>
      <c r="U16" s="15">
        <f>U15+U14+U13</f>
        <v>882</v>
      </c>
      <c r="V16" s="15">
        <f>V15+V14+V13</f>
        <v>242</v>
      </c>
      <c r="W16" s="15">
        <f>SUM(W13:W15)</f>
        <v>422</v>
      </c>
      <c r="X16" s="95">
        <f t="shared" si="0"/>
        <v>14518</v>
      </c>
      <c r="Y16" s="15">
        <f>Y15+Y14+Y13</f>
        <v>741</v>
      </c>
      <c r="Z16" s="15">
        <f>Z15+Z14+Z13</f>
        <v>0</v>
      </c>
      <c r="AA16"/>
      <c r="AU16"/>
    </row>
    <row r="17" spans="1:47" ht="24.75" customHeight="1">
      <c r="A17" s="13">
        <v>10</v>
      </c>
      <c r="B17" s="30" t="s">
        <v>85</v>
      </c>
      <c r="C17" s="15">
        <f aca="true" t="shared" si="4" ref="C17:S17">(C11-(C12+C16))</f>
        <v>20</v>
      </c>
      <c r="D17" s="15">
        <f t="shared" si="4"/>
        <v>4</v>
      </c>
      <c r="E17" s="15">
        <f t="shared" si="4"/>
        <v>7</v>
      </c>
      <c r="F17" s="15">
        <f t="shared" si="4"/>
        <v>18</v>
      </c>
      <c r="G17" s="15">
        <f t="shared" si="4"/>
        <v>7</v>
      </c>
      <c r="H17" s="15">
        <f>(H11-(H12+H16))</f>
        <v>0</v>
      </c>
      <c r="I17" s="15">
        <f t="shared" si="4"/>
        <v>0</v>
      </c>
      <c r="J17" s="15">
        <f t="shared" si="4"/>
        <v>1</v>
      </c>
      <c r="K17" s="15">
        <f t="shared" si="4"/>
        <v>9</v>
      </c>
      <c r="L17" s="15">
        <f t="shared" si="4"/>
        <v>7</v>
      </c>
      <c r="M17" s="15">
        <f t="shared" si="4"/>
        <v>31</v>
      </c>
      <c r="N17" s="15">
        <f t="shared" si="4"/>
        <v>31</v>
      </c>
      <c r="O17" s="15">
        <f t="shared" si="4"/>
        <v>0</v>
      </c>
      <c r="P17" s="15">
        <f t="shared" si="4"/>
        <v>11</v>
      </c>
      <c r="Q17" s="15">
        <f t="shared" si="4"/>
        <v>6</v>
      </c>
      <c r="R17" s="95">
        <f t="shared" si="4"/>
        <v>11</v>
      </c>
      <c r="S17" s="95">
        <f t="shared" si="4"/>
        <v>2</v>
      </c>
      <c r="T17" s="15">
        <f>(T11-(T12+T16))</f>
        <v>16</v>
      </c>
      <c r="U17" s="15">
        <f>(U11-(U12+U16))</f>
        <v>13</v>
      </c>
      <c r="V17" s="15">
        <f>(V11-(V12+V16))</f>
        <v>10</v>
      </c>
      <c r="W17" s="15">
        <f>(W11-(W12+W16))</f>
        <v>5</v>
      </c>
      <c r="X17" s="95">
        <f t="shared" si="0"/>
        <v>209</v>
      </c>
      <c r="Y17" s="15">
        <f>(Y11-(Y12+Y16))</f>
        <v>5</v>
      </c>
      <c r="Z17" s="15">
        <f>(Z11-(Z12+Z16))</f>
        <v>0</v>
      </c>
      <c r="AA17"/>
      <c r="AU17"/>
    </row>
    <row r="18" spans="1:47" ht="24.75" customHeight="1">
      <c r="A18" s="13">
        <v>11</v>
      </c>
      <c r="B18" s="30" t="s">
        <v>11</v>
      </c>
      <c r="C18" s="14">
        <v>2886</v>
      </c>
      <c r="D18" s="14">
        <v>3237</v>
      </c>
      <c r="E18" s="14">
        <v>5619</v>
      </c>
      <c r="F18" s="14">
        <v>3354</v>
      </c>
      <c r="G18" s="14">
        <v>2577</v>
      </c>
      <c r="H18" s="14">
        <v>1220</v>
      </c>
      <c r="I18" s="14">
        <v>1337</v>
      </c>
      <c r="J18" s="14">
        <v>1046</v>
      </c>
      <c r="K18" s="14">
        <v>1176</v>
      </c>
      <c r="L18" s="14">
        <v>8624</v>
      </c>
      <c r="M18" s="14">
        <v>8231</v>
      </c>
      <c r="N18" s="14">
        <v>4830</v>
      </c>
      <c r="O18" s="14">
        <v>519</v>
      </c>
      <c r="P18" s="14">
        <v>2191</v>
      </c>
      <c r="Q18" s="14">
        <v>3787</v>
      </c>
      <c r="R18" s="55">
        <v>2696</v>
      </c>
      <c r="S18" s="55">
        <v>3477</v>
      </c>
      <c r="T18" s="14">
        <v>2918</v>
      </c>
      <c r="U18" s="14">
        <v>3529</v>
      </c>
      <c r="V18" s="14">
        <v>1651</v>
      </c>
      <c r="W18" s="32">
        <v>2409</v>
      </c>
      <c r="X18" s="95">
        <f t="shared" si="0"/>
        <v>67314</v>
      </c>
      <c r="Y18" s="32">
        <v>905</v>
      </c>
      <c r="Z18" s="32"/>
      <c r="AA18"/>
      <c r="AU18"/>
    </row>
    <row r="19" spans="1:47" ht="24.75" customHeight="1">
      <c r="A19" s="13">
        <v>12</v>
      </c>
      <c r="B19" s="30" t="s">
        <v>18</v>
      </c>
      <c r="C19" s="14">
        <v>2495</v>
      </c>
      <c r="D19" s="14">
        <v>3186</v>
      </c>
      <c r="E19" s="14">
        <v>5555</v>
      </c>
      <c r="F19" s="14">
        <v>2957</v>
      </c>
      <c r="G19" s="14">
        <v>965</v>
      </c>
      <c r="H19" s="14">
        <v>293</v>
      </c>
      <c r="I19" s="14">
        <v>777</v>
      </c>
      <c r="J19" s="14">
        <v>331</v>
      </c>
      <c r="K19" s="14">
        <v>191</v>
      </c>
      <c r="L19" s="14">
        <v>7762</v>
      </c>
      <c r="M19" s="14">
        <v>6869</v>
      </c>
      <c r="N19" s="14">
        <v>5208</v>
      </c>
      <c r="O19" s="14">
        <v>518</v>
      </c>
      <c r="P19" s="14">
        <v>1984</v>
      </c>
      <c r="Q19" s="14">
        <v>3567</v>
      </c>
      <c r="R19" s="55">
        <v>2284</v>
      </c>
      <c r="S19" s="55">
        <v>2898</v>
      </c>
      <c r="T19" s="14">
        <v>2681</v>
      </c>
      <c r="U19" s="14">
        <v>3136</v>
      </c>
      <c r="V19" s="14">
        <v>1109</v>
      </c>
      <c r="W19" s="32">
        <v>2095</v>
      </c>
      <c r="X19" s="95">
        <f t="shared" si="0"/>
        <v>56861</v>
      </c>
      <c r="Y19" s="32">
        <v>882</v>
      </c>
      <c r="Z19" s="32"/>
      <c r="AA19"/>
      <c r="AU19"/>
    </row>
    <row r="20" spans="1:47" ht="24.75" customHeight="1">
      <c r="A20" s="13">
        <v>13</v>
      </c>
      <c r="B20" s="50" t="s">
        <v>103</v>
      </c>
      <c r="C20" s="33">
        <f>C19/C16</f>
        <v>1.8731231231231231</v>
      </c>
      <c r="D20" s="33">
        <f aca="true" t="shared" si="5" ref="D20:Z20">D19/D16</f>
        <v>3.8853658536585365</v>
      </c>
      <c r="E20" s="33">
        <f>E19/E16</f>
        <v>3.8021902806297057</v>
      </c>
      <c r="F20" s="33">
        <f>F19/F16</f>
        <v>3.281908990011099</v>
      </c>
      <c r="G20" s="33">
        <f t="shared" si="5"/>
        <v>2.3886138613861387</v>
      </c>
      <c r="H20" s="33">
        <f>H19/H16</f>
        <v>3.5301204819277108</v>
      </c>
      <c r="I20" s="33">
        <f t="shared" si="5"/>
        <v>2.9884615384615385</v>
      </c>
      <c r="J20" s="33">
        <f t="shared" si="5"/>
        <v>5.092307692307692</v>
      </c>
      <c r="K20" s="33">
        <f t="shared" si="5"/>
        <v>5.96875</v>
      </c>
      <c r="L20" s="33">
        <f t="shared" si="5"/>
        <v>3.8655378486055776</v>
      </c>
      <c r="M20" s="33">
        <f t="shared" si="5"/>
        <v>4.317410433689504</v>
      </c>
      <c r="N20" s="33">
        <f t="shared" si="5"/>
        <v>5.265925176946411</v>
      </c>
      <c r="O20" s="33">
        <f t="shared" si="5"/>
        <v>7.4</v>
      </c>
      <c r="P20" s="33">
        <f t="shared" si="5"/>
        <v>15.37984496124031</v>
      </c>
      <c r="Q20" s="33">
        <f t="shared" si="5"/>
        <v>3.782608695652174</v>
      </c>
      <c r="R20" s="96">
        <f t="shared" si="5"/>
        <v>5.530266343825666</v>
      </c>
      <c r="S20" s="96">
        <f t="shared" si="5"/>
        <v>3.7734375</v>
      </c>
      <c r="T20" s="33">
        <f t="shared" si="5"/>
        <v>3.813655761024182</v>
      </c>
      <c r="U20" s="33">
        <f t="shared" si="5"/>
        <v>3.5555555555555554</v>
      </c>
      <c r="V20" s="33">
        <f>V19/V16</f>
        <v>4.582644628099174</v>
      </c>
      <c r="W20" s="33">
        <f t="shared" si="5"/>
        <v>4.964454976303317</v>
      </c>
      <c r="X20" s="33">
        <f t="shared" si="5"/>
        <v>3.916586306653809</v>
      </c>
      <c r="Y20" s="33">
        <f>Y19/Y16</f>
        <v>1.1902834008097165</v>
      </c>
      <c r="Z20" s="33" t="e">
        <f t="shared" si="5"/>
        <v>#DIV/0!</v>
      </c>
      <c r="AA20"/>
      <c r="AU20"/>
    </row>
    <row r="21" spans="1:47" ht="24.75" customHeight="1">
      <c r="A21" s="13">
        <v>14</v>
      </c>
      <c r="B21" s="30" t="s">
        <v>83</v>
      </c>
      <c r="C21" s="33">
        <f>C18/C28</f>
        <v>7.906849315068493</v>
      </c>
      <c r="D21" s="33">
        <f>D18/C28</f>
        <v>8.868493150684932</v>
      </c>
      <c r="E21" s="33">
        <f>E18/C28</f>
        <v>15.394520547945206</v>
      </c>
      <c r="F21" s="33">
        <f>F18/C28</f>
        <v>9.189041095890412</v>
      </c>
      <c r="G21" s="33">
        <f>G18/C28</f>
        <v>7.06027397260274</v>
      </c>
      <c r="H21" s="33">
        <f>H18/C28</f>
        <v>3.3424657534246576</v>
      </c>
      <c r="I21" s="33">
        <f>I18/C28</f>
        <v>3.663013698630137</v>
      </c>
      <c r="J21" s="33">
        <f>J18/C28</f>
        <v>2.8657534246575342</v>
      </c>
      <c r="K21" s="33">
        <f>K18/C28</f>
        <v>3.221917808219178</v>
      </c>
      <c r="L21" s="33">
        <f>L18/C28</f>
        <v>23.627397260273973</v>
      </c>
      <c r="M21" s="33">
        <f>M18/C28</f>
        <v>22.55068493150685</v>
      </c>
      <c r="N21" s="33">
        <f>N18/C28</f>
        <v>13.232876712328768</v>
      </c>
      <c r="O21" s="33">
        <f>O18/C28</f>
        <v>1.4219178082191781</v>
      </c>
      <c r="P21" s="33">
        <f>P18/C28</f>
        <v>6.002739726027397</v>
      </c>
      <c r="Q21" s="33">
        <f>Q18/C28</f>
        <v>10.375342465753425</v>
      </c>
      <c r="R21" s="96">
        <f>R18/C28</f>
        <v>7.3863013698630136</v>
      </c>
      <c r="S21" s="96">
        <f>S18/C28</f>
        <v>9.526027397260274</v>
      </c>
      <c r="T21" s="33">
        <f>T18/C28</f>
        <v>7.994520547945205</v>
      </c>
      <c r="U21" s="33">
        <f>U18/C28</f>
        <v>9.668493150684931</v>
      </c>
      <c r="V21" s="33">
        <f>V18/C28</f>
        <v>4.523287671232877</v>
      </c>
      <c r="W21" s="33">
        <f>W18/C28</f>
        <v>6.6</v>
      </c>
      <c r="X21" s="33">
        <f>X18/C28</f>
        <v>184.42191780821918</v>
      </c>
      <c r="Y21" s="33" t="e">
        <f>Y18/B28</f>
        <v>#DIV/0!</v>
      </c>
      <c r="Z21" s="33">
        <f>Z18/C28</f>
        <v>0</v>
      </c>
      <c r="AA21"/>
      <c r="AU21"/>
    </row>
    <row r="22" spans="1:47" ht="24.75" customHeight="1">
      <c r="A22" s="13">
        <f aca="true" t="shared" si="6" ref="A22:A27">A21+1</f>
        <v>15</v>
      </c>
      <c r="B22" s="30" t="s">
        <v>19</v>
      </c>
      <c r="C22" s="96">
        <f>(C18/(C6*C28))*100</f>
        <v>28.238747553816047</v>
      </c>
      <c r="D22" s="96">
        <f>(D18/(D6*C28))*100</f>
        <v>59.12328767123287</v>
      </c>
      <c r="E22" s="96">
        <f>(E18/(E6*C28))*100</f>
        <v>54.980430528375734</v>
      </c>
      <c r="F22" s="96">
        <f>(F18/(F6*C28))*100</f>
        <v>38.28767123287671</v>
      </c>
      <c r="G22" s="96">
        <f>(G18/(G6*C28))*100</f>
        <v>58.83561643835616</v>
      </c>
      <c r="H22" s="96">
        <f>(H18/(H6*C28))*100</f>
        <v>30.386052303860524</v>
      </c>
      <c r="I22" s="96">
        <f>(I18/(I6*C28))*100</f>
        <v>30.525114155251142</v>
      </c>
      <c r="J22" s="96">
        <f>(J18/(J6*C28))*100</f>
        <v>57.31506849315069</v>
      </c>
      <c r="K22" s="96">
        <f>(K18/(K6*C28))*100</f>
        <v>53.6986301369863</v>
      </c>
      <c r="L22" s="96">
        <f>(L18/(L6*C28))*100</f>
        <v>65.6316590563166</v>
      </c>
      <c r="M22" s="96">
        <f>(M18/(M6*C28))*100</f>
        <v>75.1689497716895</v>
      </c>
      <c r="N22" s="96">
        <f>(N18/(N6*C28))*100</f>
        <v>55.13698630136986</v>
      </c>
      <c r="O22" s="96">
        <f>(O18/(O6*C28))*100</f>
        <v>23.698630136986303</v>
      </c>
      <c r="P22" s="96">
        <f>(P18/(P6*C28))*100</f>
        <v>37.51712328767123</v>
      </c>
      <c r="Q22" s="96">
        <f>(Q18/(Q6*C28))*100</f>
        <v>39.905163329820866</v>
      </c>
      <c r="R22" s="96">
        <f>(R18/(R6*C28))*100</f>
        <v>41.03500761035008</v>
      </c>
      <c r="S22" s="96">
        <f>(S18/(S6*C28))*100</f>
        <v>45.36203522504893</v>
      </c>
      <c r="T22" s="96">
        <f>(T18/(T6*C28))*100</f>
        <v>39.97260273972603</v>
      </c>
      <c r="U22" s="96">
        <f>(U18/(U6*C28))*100</f>
        <v>48.342465753424655</v>
      </c>
      <c r="V22" s="96">
        <f>(V18/(V6*C28))*100</f>
        <v>75.38812785388129</v>
      </c>
      <c r="W22" s="96">
        <f>(W18/(W6*C28))*100</f>
        <v>47.14285714285714</v>
      </c>
      <c r="X22" s="96">
        <f>(X18/(X6*C28))*100</f>
        <v>48.78886714503153</v>
      </c>
      <c r="Y22" s="96" t="e">
        <f>(Y18/(Y6*C28))*100</f>
        <v>#DIV/0!</v>
      </c>
      <c r="Z22" s="96">
        <f>(Z18/(Z6*C28))*100</f>
        <v>0</v>
      </c>
      <c r="AA22"/>
      <c r="AU22"/>
    </row>
    <row r="23" spans="1:47" ht="24.75" customHeight="1">
      <c r="A23" s="13">
        <f t="shared" si="6"/>
        <v>16</v>
      </c>
      <c r="B23" s="30" t="s">
        <v>135</v>
      </c>
      <c r="C23" s="33">
        <f aca="true" t="shared" si="7" ref="C23:Z23">C16/C6</f>
        <v>47.57142857142857</v>
      </c>
      <c r="D23" s="33">
        <f t="shared" si="7"/>
        <v>54.666666666666664</v>
      </c>
      <c r="E23" s="33">
        <f>E16/E6</f>
        <v>52.17857142857143</v>
      </c>
      <c r="F23" s="33">
        <f>F16/F6</f>
        <v>37.541666666666664</v>
      </c>
      <c r="G23" s="33">
        <f t="shared" si="7"/>
        <v>33.666666666666664</v>
      </c>
      <c r="H23" s="33">
        <f>H16/H6</f>
        <v>7.545454545454546</v>
      </c>
      <c r="I23" s="33">
        <f t="shared" si="7"/>
        <v>21.666666666666668</v>
      </c>
      <c r="J23" s="33">
        <f>J16/J6</f>
        <v>13</v>
      </c>
      <c r="K23" s="33">
        <f>K16/K6</f>
        <v>5.333333333333333</v>
      </c>
      <c r="L23" s="33">
        <f t="shared" si="7"/>
        <v>55.77777777777778</v>
      </c>
      <c r="M23" s="33">
        <f t="shared" si="7"/>
        <v>53.03333333333333</v>
      </c>
      <c r="N23" s="33">
        <f t="shared" si="7"/>
        <v>41.208333333333336</v>
      </c>
      <c r="O23" s="33">
        <f t="shared" si="7"/>
        <v>11.666666666666666</v>
      </c>
      <c r="P23" s="33">
        <f t="shared" si="7"/>
        <v>8.0625</v>
      </c>
      <c r="Q23" s="33">
        <f t="shared" si="7"/>
        <v>36.26923076923077</v>
      </c>
      <c r="R23" s="96">
        <f t="shared" si="7"/>
        <v>22.944444444444443</v>
      </c>
      <c r="S23" s="96">
        <f t="shared" si="7"/>
        <v>36.57142857142857</v>
      </c>
      <c r="T23" s="33">
        <f t="shared" si="7"/>
        <v>35.15</v>
      </c>
      <c r="U23" s="33">
        <f t="shared" si="7"/>
        <v>44.1</v>
      </c>
      <c r="V23" s="33">
        <f t="shared" si="7"/>
        <v>40.333333333333336</v>
      </c>
      <c r="W23" s="33">
        <f t="shared" si="7"/>
        <v>30.142857142857142</v>
      </c>
      <c r="X23" s="33">
        <f>X16/X6</f>
        <v>38.407407407407405</v>
      </c>
      <c r="Y23" s="33" t="e">
        <f t="shared" si="7"/>
        <v>#DIV/0!</v>
      </c>
      <c r="Z23" s="33">
        <f t="shared" si="7"/>
        <v>0</v>
      </c>
      <c r="AA23"/>
      <c r="AU23"/>
    </row>
    <row r="24" spans="1:47" ht="24.75" customHeight="1">
      <c r="A24" s="13">
        <f t="shared" si="6"/>
        <v>17</v>
      </c>
      <c r="B24" s="30" t="s">
        <v>138</v>
      </c>
      <c r="C24" s="96">
        <f>((C6*C28)-C18)/C16</f>
        <v>5.506006006006006</v>
      </c>
      <c r="D24" s="96">
        <f>((D6*C28)-D18)/D16</f>
        <v>2.729268292682927</v>
      </c>
      <c r="E24" s="96">
        <f>((E6*C28)-E18)/E16</f>
        <v>3.1492128678986995</v>
      </c>
      <c r="F24" s="96">
        <f>((F6*C28)-F18)/F16</f>
        <v>6</v>
      </c>
      <c r="G24" s="96">
        <f>((G6*C28)-G18)/G16</f>
        <v>4.462871287128713</v>
      </c>
      <c r="H24" s="96">
        <f>((H6*C28)-H18)/H16</f>
        <v>33.674698795180724</v>
      </c>
      <c r="I24" s="96">
        <f>((I6*C28)-I18)/I16</f>
        <v>11.703846153846154</v>
      </c>
      <c r="J24" s="96">
        <f>((J6*C28)-J18)/J16</f>
        <v>11.984615384615385</v>
      </c>
      <c r="K24" s="96">
        <f>((K6*C28)-K18)/K16</f>
        <v>31.6875</v>
      </c>
      <c r="L24" s="96">
        <f>((L6*C28)-L18)/L16</f>
        <v>2.249003984063745</v>
      </c>
      <c r="M24" s="96">
        <f>((M6*C28)-M18)/M16</f>
        <v>1.7089880578252672</v>
      </c>
      <c r="N24" s="96">
        <f>((N6*C28)-N18)/N16</f>
        <v>3.9737108190091</v>
      </c>
      <c r="O24" s="96">
        <f>((O6*C28)-O18)/O16</f>
        <v>23.87142857142857</v>
      </c>
      <c r="P24" s="96">
        <f>((P6*C28)-P18)/P16</f>
        <v>28.286821705426355</v>
      </c>
      <c r="Q24" s="96">
        <f>((Q6*C28)-Q18)/Q16</f>
        <v>6.047720042417816</v>
      </c>
      <c r="R24" s="96">
        <f>((R6*C28)-R18)/R16</f>
        <v>9.380145278450364</v>
      </c>
      <c r="S24" s="96">
        <f>((S6*C28)-S18)/S16</f>
        <v>5.453125</v>
      </c>
      <c r="T24" s="96">
        <f>((T6*C28)-T18)/T16</f>
        <v>6.233285917496444</v>
      </c>
      <c r="U24" s="96">
        <f>((U6*C28)-U18)/U16</f>
        <v>4.275510204081633</v>
      </c>
      <c r="V24" s="96">
        <f>((V6*C28)-V18)/V16</f>
        <v>2.227272727272727</v>
      </c>
      <c r="W24" s="96">
        <f>((W6*C28)-W18)/W16</f>
        <v>6.400473933649289</v>
      </c>
      <c r="X24" s="96">
        <f>((X6*C28)-X18)/X16</f>
        <v>4.866786058685769</v>
      </c>
      <c r="Y24" s="96">
        <f>((Y6*C28)-Y18)/Y16</f>
        <v>-1.2213225371120109</v>
      </c>
      <c r="Z24" s="96" t="e">
        <f>((Z6*C28)-Z18)/Z16</f>
        <v>#DIV/0!</v>
      </c>
      <c r="AA24"/>
      <c r="AU24"/>
    </row>
    <row r="25" spans="1:47" ht="24.75" customHeight="1">
      <c r="A25" s="13">
        <f t="shared" si="6"/>
        <v>18</v>
      </c>
      <c r="B25" s="11" t="s">
        <v>137</v>
      </c>
      <c r="C25" s="33">
        <f>((C13+C14)/X16)*1000</f>
        <v>0.06888001102080177</v>
      </c>
      <c r="D25" s="33">
        <f>((D13+D14)/X16)*1000</f>
        <v>1.0332001653120264</v>
      </c>
      <c r="E25" s="33">
        <f>((E13+E14)/X16)*1000</f>
        <v>0.13776002204160354</v>
      </c>
      <c r="F25" s="33">
        <f>((F13+F14)/X16)*1000</f>
        <v>0.20664003306240528</v>
      </c>
      <c r="G25" s="33">
        <f>((G13+G14)/X16)*1000</f>
        <v>16.944482711117235</v>
      </c>
      <c r="H25" s="33">
        <f>((H13+H14)/X16)*1000</f>
        <v>3.581760573081692</v>
      </c>
      <c r="I25" s="33">
        <f>((I13+I14)/X16)*1000</f>
        <v>9.918721586995455</v>
      </c>
      <c r="J25" s="33">
        <f>((J13+J14)/X16)*1000</f>
        <v>2.2730403636864582</v>
      </c>
      <c r="K25" s="33">
        <f>((K13+K14)/X16)*1000</f>
        <v>1.790880286540846</v>
      </c>
      <c r="L25" s="33">
        <f>((L13+L14)/X16)*1000</f>
        <v>0.7576801212288193</v>
      </c>
      <c r="M25" s="33">
        <f>((M13+M14)/X16)*1000</f>
        <v>1.4464802314368372</v>
      </c>
      <c r="N25" s="33">
        <f>((N13+N14)/X16)*1000</f>
        <v>3.444000551040088</v>
      </c>
      <c r="O25" s="33">
        <f>((O13+O14)/X16)*1000</f>
        <v>0.27552004408320707</v>
      </c>
      <c r="P25" s="33">
        <f>((P13+P14)/X16)*1000</f>
        <v>0</v>
      </c>
      <c r="Q25" s="33">
        <f>((Q13+Q14)/X16)*1000</f>
        <v>1.0332001653120264</v>
      </c>
      <c r="R25" s="96">
        <f>((R13+R14)/X16)*1000</f>
        <v>0.6199200991872159</v>
      </c>
      <c r="S25" s="96">
        <f>((S13+S14)/X16)*1000</f>
        <v>0.4821600771456124</v>
      </c>
      <c r="T25" s="33">
        <f>((T13+T14)/X16)*1000</f>
        <v>0.27552004408320707</v>
      </c>
      <c r="U25" s="33">
        <f>((U13+U14)/X16)*1000</f>
        <v>0.06888001102080177</v>
      </c>
      <c r="V25" s="33">
        <f>((V13+V14)/X16)*1000</f>
        <v>0.27552004408320707</v>
      </c>
      <c r="W25" s="33">
        <f>((W13+W14)/X16)*1000</f>
        <v>0.06888001102080177</v>
      </c>
      <c r="X25" s="33">
        <f>((X13+X14)/X16)*1000</f>
        <v>44.70312715250034</v>
      </c>
      <c r="Y25" s="33" t="e">
        <f>((Y13+Y14)/Z16)*1000</f>
        <v>#DIV/0!</v>
      </c>
      <c r="Z25" s="33" t="e">
        <f>((Z13+Z14)/Z16)*1000</f>
        <v>#DIV/0!</v>
      </c>
      <c r="AA25"/>
      <c r="AB25"/>
      <c r="AU25"/>
    </row>
    <row r="26" spans="1:47" ht="24.75" customHeight="1">
      <c r="A26" s="13">
        <f t="shared" si="6"/>
        <v>19</v>
      </c>
      <c r="B26" s="11" t="s">
        <v>136</v>
      </c>
      <c r="C26" s="33">
        <f>(C14/X16)*1000</f>
        <v>0.06888001102080177</v>
      </c>
      <c r="D26" s="33">
        <f>(D14/X16)*1000</f>
        <v>0.6199200991872159</v>
      </c>
      <c r="E26" s="33">
        <f>(E14/X16)*1000</f>
        <v>0.06888001102080177</v>
      </c>
      <c r="F26" s="33">
        <f>(F14/X16)*1000</f>
        <v>0.06888001102080177</v>
      </c>
      <c r="G26" s="33">
        <f>(G14/X16)*1000</f>
        <v>8.403361344537815</v>
      </c>
      <c r="H26" s="33">
        <f>(H14/X16)*1000</f>
        <v>1.722000275520044</v>
      </c>
      <c r="I26" s="33" t="e">
        <f>(I14/Z16)*1000</f>
        <v>#DIV/0!</v>
      </c>
      <c r="J26" s="33">
        <f>(J14/X16)*1000</f>
        <v>1.6531202644992422</v>
      </c>
      <c r="K26" s="33">
        <f>(K14/X16)*1000</f>
        <v>1.3776002204160354</v>
      </c>
      <c r="L26" s="33">
        <f>(L14/X16)*1000</f>
        <v>0.4821600771456124</v>
      </c>
      <c r="M26" s="33">
        <f>(M14/X16)*1000</f>
        <v>0.8265601322496211</v>
      </c>
      <c r="N26" s="33">
        <f>(N14/X16)*1000</f>
        <v>1.722000275520044</v>
      </c>
      <c r="O26" s="33">
        <f>(O14/X16)*1000</f>
        <v>0.20664003306240528</v>
      </c>
      <c r="P26" s="33">
        <f>(P14/X16)*1000</f>
        <v>0</v>
      </c>
      <c r="Q26" s="33">
        <f>(Q14/X16)*1000</f>
        <v>0.5510400881664141</v>
      </c>
      <c r="R26" s="96">
        <f>(R14/X16)*1000</f>
        <v>0.41328006612481055</v>
      </c>
      <c r="S26" s="96">
        <f>(S14/X16)*1000</f>
        <v>0.27552004408320707</v>
      </c>
      <c r="T26" s="33">
        <f>(T14/X16)*1000</f>
        <v>0.20664003306240528</v>
      </c>
      <c r="U26" s="33">
        <f>(U14/X16)*1000</f>
        <v>0.06888001102080177</v>
      </c>
      <c r="V26" s="33">
        <f>(V14/X16)*1000</f>
        <v>0.06888001102080177</v>
      </c>
      <c r="W26" s="33">
        <f>(W14/X16)*1000</f>
        <v>0.06888001102080177</v>
      </c>
      <c r="X26" s="33">
        <f>(X14/X16)*1000</f>
        <v>22.730403636864583</v>
      </c>
      <c r="Y26" s="33" t="e">
        <f>(Y14/Z16)*1000</f>
        <v>#DIV/0!</v>
      </c>
      <c r="Z26" s="33" t="e">
        <f>(Z14/Z16)*1000</f>
        <v>#DIV/0!</v>
      </c>
      <c r="AA26"/>
      <c r="AB26"/>
      <c r="AU26"/>
    </row>
    <row r="27" spans="1:47" ht="24.75" customHeight="1">
      <c r="A27" s="13">
        <f t="shared" si="6"/>
        <v>20</v>
      </c>
      <c r="B27" s="30" t="s">
        <v>80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154"/>
      <c r="S27" s="29"/>
      <c r="T27" s="29"/>
      <c r="U27" s="29"/>
      <c r="V27" s="29"/>
      <c r="W27" s="29"/>
      <c r="X27" s="29"/>
      <c r="Y27" s="29"/>
      <c r="Z27" s="29"/>
      <c r="AA27"/>
      <c r="AB27"/>
      <c r="AU27"/>
    </row>
    <row r="28" spans="1:47" ht="16.5" customHeight="1">
      <c r="A28" s="43" t="s">
        <v>127</v>
      </c>
      <c r="B28" s="40"/>
      <c r="C28" s="41">
        <v>365</v>
      </c>
      <c r="D28" s="40" t="s">
        <v>20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/>
      <c r="AB28"/>
      <c r="AU28"/>
    </row>
    <row r="29" spans="1:47" ht="16.5" customHeight="1">
      <c r="A29" s="18"/>
      <c r="B29" s="43"/>
      <c r="C29" s="53"/>
      <c r="D29" s="40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/>
      <c r="R29"/>
      <c r="S29"/>
      <c r="T29"/>
      <c r="U29"/>
      <c r="V29" s="174" t="s">
        <v>180</v>
      </c>
      <c r="W29" s="174"/>
      <c r="X29" s="174"/>
      <c r="Y29" s="174"/>
      <c r="Z29" s="174"/>
      <c r="AA29"/>
      <c r="AB29"/>
      <c r="AU29"/>
    </row>
    <row r="30" spans="1:47" ht="15.75" customHeight="1">
      <c r="A30"/>
      <c r="B30"/>
      <c r="C30" s="53"/>
      <c r="D30" s="40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/>
      <c r="R30"/>
      <c r="S30"/>
      <c r="T30"/>
      <c r="U30"/>
      <c r="V30" s="174" t="s">
        <v>89</v>
      </c>
      <c r="W30" s="174"/>
      <c r="X30" s="174"/>
      <c r="Y30" s="174"/>
      <c r="Z30" s="174"/>
      <c r="AA30"/>
      <c r="AB30"/>
      <c r="AU30"/>
    </row>
    <row r="31" spans="1:47" ht="15">
      <c r="A31"/>
      <c r="B31" s="25"/>
      <c r="C31" s="53"/>
      <c r="D31" s="40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/>
      <c r="S31"/>
      <c r="T31"/>
      <c r="U31"/>
      <c r="V31" s="20"/>
      <c r="W31" s="20"/>
      <c r="X31" s="20"/>
      <c r="Y31" s="20"/>
      <c r="Z31" s="20"/>
      <c r="AA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</row>
    <row r="32" spans="1:47" ht="15" customHeight="1">
      <c r="A32" s="18"/>
      <c r="B32" s="43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9"/>
      <c r="R32"/>
      <c r="S32"/>
      <c r="T32"/>
      <c r="U32"/>
      <c r="V32" s="20"/>
      <c r="W32" s="20"/>
      <c r="X32" s="20"/>
      <c r="Y32" s="20"/>
      <c r="Z32" s="20"/>
      <c r="AB32" s="128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1:47" ht="15" customHeight="1">
      <c r="A33"/>
      <c r="B33" s="51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/>
      <c r="S33"/>
      <c r="T33"/>
      <c r="U33"/>
      <c r="V33" s="20"/>
      <c r="W33" s="20"/>
      <c r="X33" s="20"/>
      <c r="Y33" s="20"/>
      <c r="Z33" s="20"/>
      <c r="AB33" s="129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1:47" ht="15" customHeight="1">
      <c r="A34" s="43"/>
      <c r="B34" s="51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/>
      <c r="S34"/>
      <c r="T34"/>
      <c r="U34"/>
      <c r="V34" s="173" t="s">
        <v>90</v>
      </c>
      <c r="W34" s="173"/>
      <c r="X34" s="173"/>
      <c r="Y34" s="173"/>
      <c r="Z34" s="173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</row>
    <row r="35" spans="1:47" ht="15" customHeight="1">
      <c r="A35" s="51"/>
      <c r="B35" s="51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23"/>
      <c r="R35"/>
      <c r="S35"/>
      <c r="T35"/>
      <c r="U35"/>
      <c r="V35" s="174" t="s">
        <v>91</v>
      </c>
      <c r="W35" s="174"/>
      <c r="X35" s="174"/>
      <c r="Y35" s="174"/>
      <c r="Z35" s="174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1:47" ht="15" customHeight="1">
      <c r="A36" s="6"/>
      <c r="B36"/>
      <c r="C36" s="51"/>
      <c r="D36" s="51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5"/>
      <c r="R36" s="5"/>
      <c r="S36" s="5"/>
      <c r="T36" s="5"/>
      <c r="U36" s="5"/>
      <c r="V36" s="5"/>
      <c r="W36" s="5"/>
      <c r="X36" s="5"/>
      <c r="Y36" s="5"/>
      <c r="Z36" s="5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</row>
    <row r="37" spans="3:47" ht="15" customHeight="1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B37" s="186" t="s">
        <v>150</v>
      </c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/>
    </row>
    <row r="38" spans="3:46" ht="15" customHeight="1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174"/>
      <c r="V38" s="174"/>
      <c r="W38" s="174"/>
      <c r="X38" s="174"/>
      <c r="Y38" s="20"/>
      <c r="Z38" s="25"/>
      <c r="AB38" s="186" t="s">
        <v>144</v>
      </c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</row>
    <row r="39" spans="21:46" ht="15" customHeight="1">
      <c r="U39" s="174"/>
      <c r="V39" s="174"/>
      <c r="W39" s="174"/>
      <c r="X39" s="174"/>
      <c r="Y39" s="20"/>
      <c r="AB39" s="187" t="str">
        <f>A3</f>
        <v>BULAN / TRIWULAN / TAHUN :           2022</v>
      </c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</row>
    <row r="40" spans="21:47" ht="15" customHeight="1">
      <c r="U40" s="20"/>
      <c r="V40" s="20"/>
      <c r="W40" s="20"/>
      <c r="X40" s="20"/>
      <c r="AB40" s="189" t="s">
        <v>1</v>
      </c>
      <c r="AC40" s="189" t="s">
        <v>47</v>
      </c>
      <c r="AD40" s="189" t="s">
        <v>48</v>
      </c>
      <c r="AE40" s="205" t="s">
        <v>49</v>
      </c>
      <c r="AF40" s="184"/>
      <c r="AG40" s="205" t="s">
        <v>28</v>
      </c>
      <c r="AH40" s="206"/>
      <c r="AI40" s="206"/>
      <c r="AJ40" s="184"/>
      <c r="AK40" s="175" t="s">
        <v>50</v>
      </c>
      <c r="AL40" s="181" t="s">
        <v>76</v>
      </c>
      <c r="AM40" s="181" t="s">
        <v>51</v>
      </c>
      <c r="AN40" s="175" t="s">
        <v>52</v>
      </c>
      <c r="AO40" s="181" t="s">
        <v>77</v>
      </c>
      <c r="AP40" s="181" t="s">
        <v>78</v>
      </c>
      <c r="AQ40" s="181" t="s">
        <v>79</v>
      </c>
      <c r="AR40" s="181" t="s">
        <v>53</v>
      </c>
      <c r="AS40" s="181" t="s">
        <v>97</v>
      </c>
      <c r="AT40" s="181" t="s">
        <v>98</v>
      </c>
      <c r="AU40" s="2"/>
    </row>
    <row r="41" spans="21:47" ht="15">
      <c r="U41" s="20"/>
      <c r="V41" s="20"/>
      <c r="W41" s="21"/>
      <c r="X41" s="21"/>
      <c r="AB41" s="189"/>
      <c r="AC41" s="189"/>
      <c r="AD41" s="189"/>
      <c r="AE41" s="7" t="s">
        <v>26</v>
      </c>
      <c r="AF41" s="7" t="s">
        <v>27</v>
      </c>
      <c r="AG41" s="7" t="s">
        <v>68</v>
      </c>
      <c r="AH41" s="104" t="s">
        <v>59</v>
      </c>
      <c r="AI41" s="104" t="s">
        <v>172</v>
      </c>
      <c r="AJ41" s="105" t="s">
        <v>69</v>
      </c>
      <c r="AK41" s="177"/>
      <c r="AL41" s="183"/>
      <c r="AM41" s="183"/>
      <c r="AN41" s="177"/>
      <c r="AO41" s="183"/>
      <c r="AP41" s="183"/>
      <c r="AQ41" s="183"/>
      <c r="AR41" s="183"/>
      <c r="AS41" s="183"/>
      <c r="AT41" s="183"/>
      <c r="AU41" s="2"/>
    </row>
    <row r="42" spans="21:47" ht="24.75" customHeight="1">
      <c r="U42" s="20"/>
      <c r="V42" s="20"/>
      <c r="W42" s="21"/>
      <c r="X42" s="21"/>
      <c r="AB42" s="12">
        <v>1</v>
      </c>
      <c r="AC42" s="8" t="s">
        <v>176</v>
      </c>
      <c r="AD42" s="12">
        <v>6</v>
      </c>
      <c r="AE42" s="12">
        <v>1</v>
      </c>
      <c r="AF42" s="12">
        <v>379</v>
      </c>
      <c r="AG42" s="55">
        <v>366</v>
      </c>
      <c r="AH42" s="12">
        <v>3</v>
      </c>
      <c r="AI42" s="12">
        <v>1</v>
      </c>
      <c r="AJ42" s="79">
        <f aca="true" t="shared" si="8" ref="AJ42:AJ52">SUM(AG42:AI42)</f>
        <v>370</v>
      </c>
      <c r="AK42" s="80">
        <f>((SUM(AE42:AF42))-(SUM(AG42:AI42)))</f>
        <v>10</v>
      </c>
      <c r="AL42" s="81">
        <v>1651</v>
      </c>
      <c r="AM42" s="81">
        <v>1109</v>
      </c>
      <c r="AN42" s="82">
        <f aca="true" t="shared" si="9" ref="AN42:AN52">AM42/AJ42</f>
        <v>2.997297297297297</v>
      </c>
      <c r="AO42" s="83">
        <f>AL42/AD57</f>
        <v>4.523287671232877</v>
      </c>
      <c r="AP42" s="83">
        <f>(AL42/(AD42*AD57))*100</f>
        <v>75.38812785388129</v>
      </c>
      <c r="AQ42" s="83">
        <f aca="true" t="shared" si="10" ref="AQ42:AQ52">AJ42/AD42</f>
        <v>61.666666666666664</v>
      </c>
      <c r="AR42" s="83">
        <f>((AD42*AD57)-AL42)/AJ42</f>
        <v>1.4567567567567568</v>
      </c>
      <c r="AS42" s="83">
        <f>((AH42+AI42)/AJ54)*1000</f>
        <v>0.27552004408320707</v>
      </c>
      <c r="AT42" s="83">
        <f>(AI42/AJ54)*1000</f>
        <v>0.06888001102080177</v>
      </c>
      <c r="AU42"/>
    </row>
    <row r="43" spans="28:47" ht="24" customHeight="1">
      <c r="AB43" s="12">
        <f aca="true" t="shared" si="11" ref="AB43:AB53">AB42+1</f>
        <v>2</v>
      </c>
      <c r="AC43" s="98" t="s">
        <v>161</v>
      </c>
      <c r="AD43" s="12">
        <v>27</v>
      </c>
      <c r="AE43" s="12">
        <v>17</v>
      </c>
      <c r="AF43" s="12">
        <v>931</v>
      </c>
      <c r="AG43" s="55">
        <v>931</v>
      </c>
      <c r="AH43" s="12">
        <v>3</v>
      </c>
      <c r="AI43" s="12">
        <v>3</v>
      </c>
      <c r="AJ43" s="79">
        <f t="shared" si="8"/>
        <v>937</v>
      </c>
      <c r="AK43" s="80">
        <f>((SUM(AE43:AF43))-(SUM(AG43:AI43)))</f>
        <v>11</v>
      </c>
      <c r="AL43" s="84">
        <v>4232</v>
      </c>
      <c r="AM43" s="85">
        <v>3665</v>
      </c>
      <c r="AN43" s="82">
        <f t="shared" si="9"/>
        <v>3.911419423692636</v>
      </c>
      <c r="AO43" s="83">
        <f>AL43/AD57</f>
        <v>11.594520547945205</v>
      </c>
      <c r="AP43" s="83">
        <f>(AL43/(AD43*AD57))*100</f>
        <v>42.94266869609336</v>
      </c>
      <c r="AQ43" s="83">
        <f t="shared" si="10"/>
        <v>34.7037037037037</v>
      </c>
      <c r="AR43" s="83">
        <f>((AD43*AD57)-AL43)/AJ43</f>
        <v>6.001067235859125</v>
      </c>
      <c r="AS43" s="83">
        <f>((AH43+AI43)/AJ54)*1000</f>
        <v>0.41328006612481055</v>
      </c>
      <c r="AT43" s="83">
        <f>(AI43/AJ54)*1000</f>
        <v>0.20664003306240528</v>
      </c>
      <c r="AU43"/>
    </row>
    <row r="44" spans="28:47" ht="24.75" customHeight="1">
      <c r="AB44" s="12">
        <f t="shared" si="11"/>
        <v>3</v>
      </c>
      <c r="AC44" s="8" t="s">
        <v>55</v>
      </c>
      <c r="AD44" s="12">
        <v>39</v>
      </c>
      <c r="AE44" s="12">
        <v>28</v>
      </c>
      <c r="AF44" s="12">
        <v>1998</v>
      </c>
      <c r="AG44" s="55">
        <v>1998</v>
      </c>
      <c r="AH44" s="12">
        <v>6</v>
      </c>
      <c r="AI44" s="12">
        <v>15</v>
      </c>
      <c r="AJ44" s="79">
        <f t="shared" si="8"/>
        <v>2019</v>
      </c>
      <c r="AK44" s="80">
        <f>((SUM(AE44:AF44))-(SUM(AG44:AI44)))</f>
        <v>7</v>
      </c>
      <c r="AL44" s="85">
        <v>6268</v>
      </c>
      <c r="AM44" s="85">
        <v>7746</v>
      </c>
      <c r="AN44" s="82">
        <f t="shared" si="9"/>
        <v>3.836552748885587</v>
      </c>
      <c r="AO44" s="83">
        <f>AL44/AD57</f>
        <v>17.172602739726027</v>
      </c>
      <c r="AP44" s="83">
        <f>(AL44/(AD44*AD57))*100</f>
        <v>44.03231471724622</v>
      </c>
      <c r="AQ44" s="83">
        <f t="shared" si="10"/>
        <v>51.76923076923077</v>
      </c>
      <c r="AR44" s="83">
        <f>((AD44*AD57)-AL44)/AJ44</f>
        <v>3.946012877662209</v>
      </c>
      <c r="AS44" s="83">
        <f>((AH44+AI44)/AJ54)*1000</f>
        <v>1.4464802314368372</v>
      </c>
      <c r="AT44" s="83">
        <f>(AI44/AJ54)*1000</f>
        <v>1.0332001653120264</v>
      </c>
      <c r="AU44"/>
    </row>
    <row r="45" spans="28:47" ht="24" customHeight="1">
      <c r="AB45" s="12">
        <f t="shared" si="11"/>
        <v>4</v>
      </c>
      <c r="AC45" s="8" t="s">
        <v>56</v>
      </c>
      <c r="AD45" s="12">
        <v>50</v>
      </c>
      <c r="AE45" s="12">
        <v>15</v>
      </c>
      <c r="AF45" s="12">
        <v>2046</v>
      </c>
      <c r="AG45" s="55">
        <v>1963</v>
      </c>
      <c r="AH45" s="12">
        <v>11</v>
      </c>
      <c r="AI45" s="12">
        <v>9</v>
      </c>
      <c r="AJ45" s="79">
        <f t="shared" si="8"/>
        <v>1983</v>
      </c>
      <c r="AK45" s="80">
        <f>((SUM(AE45:AF45))-(SUM(AG45:AI45)))</f>
        <v>78</v>
      </c>
      <c r="AL45" s="85">
        <v>7730</v>
      </c>
      <c r="AM45" s="85">
        <v>7432</v>
      </c>
      <c r="AN45" s="82">
        <f t="shared" si="9"/>
        <v>3.747856782652547</v>
      </c>
      <c r="AO45" s="83">
        <f>AL45/AD57</f>
        <v>21.17808219178082</v>
      </c>
      <c r="AP45" s="83">
        <f>(AL45/(AD45*AD57))*100</f>
        <v>42.35616438356165</v>
      </c>
      <c r="AQ45" s="83">
        <f t="shared" si="10"/>
        <v>39.66</v>
      </c>
      <c r="AR45" s="83">
        <f>((AD45*AD57)-AL45)/AJ45</f>
        <v>5.305093292990419</v>
      </c>
      <c r="AS45" s="83">
        <f>((AH45+AI45)/AJ54)*1000</f>
        <v>1.3776002204160354</v>
      </c>
      <c r="AT45" s="83">
        <f>(AI45/AJ54)*1000</f>
        <v>0.6199200991872159</v>
      </c>
      <c r="AU45"/>
    </row>
    <row r="46" spans="28:47" ht="24" customHeight="1">
      <c r="AB46" s="12">
        <f t="shared" si="11"/>
        <v>5</v>
      </c>
      <c r="AC46" s="8" t="s">
        <v>57</v>
      </c>
      <c r="AD46" s="12">
        <v>178</v>
      </c>
      <c r="AE46" s="12">
        <v>87</v>
      </c>
      <c r="AF46" s="12">
        <v>7072</v>
      </c>
      <c r="AG46" s="55">
        <v>7026</v>
      </c>
      <c r="AH46" s="12">
        <v>22</v>
      </c>
      <c r="AI46" s="12">
        <v>37</v>
      </c>
      <c r="AJ46" s="79">
        <f t="shared" si="8"/>
        <v>7085</v>
      </c>
      <c r="AK46" s="80">
        <f>((SUM(AE46:AF46))-(SUM(AG46:AI46)))</f>
        <v>74</v>
      </c>
      <c r="AL46" s="85">
        <v>34010</v>
      </c>
      <c r="AM46" s="85">
        <v>29252</v>
      </c>
      <c r="AN46" s="82">
        <f t="shared" si="9"/>
        <v>4.128722653493296</v>
      </c>
      <c r="AO46" s="83">
        <f>AL46/AD57</f>
        <v>93.17808219178082</v>
      </c>
      <c r="AP46" s="83">
        <f>(AL46/(AD46*AD57))*100</f>
        <v>52.34723718639373</v>
      </c>
      <c r="AQ46" s="83">
        <f t="shared" si="10"/>
        <v>39.80337078651685</v>
      </c>
      <c r="AR46" s="83">
        <f>((AD46*AD57)-AL46)/AJ46</f>
        <v>4.369795342272407</v>
      </c>
      <c r="AS46" s="83">
        <f>((AH46+AI46)/AJ54)*1000</f>
        <v>4.0639206502273035</v>
      </c>
      <c r="AT46" s="83">
        <f>(AI46/AJ54)*1000</f>
        <v>2.5485604077696653</v>
      </c>
      <c r="AU46"/>
    </row>
    <row r="47" spans="1:47" ht="24" customHeight="1">
      <c r="A47" s="215" t="s">
        <v>92</v>
      </c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B47" s="12">
        <f t="shared" si="11"/>
        <v>6</v>
      </c>
      <c r="AC47" s="8" t="s">
        <v>194</v>
      </c>
      <c r="AD47" s="12">
        <v>11</v>
      </c>
      <c r="AE47" s="12">
        <v>3</v>
      </c>
      <c r="AF47" s="12">
        <v>459</v>
      </c>
      <c r="AG47" s="55">
        <v>209</v>
      </c>
      <c r="AH47" s="12">
        <v>124</v>
      </c>
      <c r="AI47" s="12">
        <v>122</v>
      </c>
      <c r="AJ47" s="79">
        <f t="shared" si="8"/>
        <v>455</v>
      </c>
      <c r="AK47" s="80">
        <f aca="true" t="shared" si="12" ref="AK47:AK52">((SUM(AE47:AF47))-(SUM(AG47:AI47)))</f>
        <v>7</v>
      </c>
      <c r="AL47" s="85">
        <v>2577</v>
      </c>
      <c r="AM47" s="85">
        <v>965</v>
      </c>
      <c r="AN47" s="82">
        <f t="shared" si="9"/>
        <v>2.120879120879121</v>
      </c>
      <c r="AO47" s="83">
        <f>AL47/AD57</f>
        <v>7.06027397260274</v>
      </c>
      <c r="AP47" s="83">
        <f>(AL47/(AD47*AD57))*100</f>
        <v>64.18430884184309</v>
      </c>
      <c r="AQ47" s="83">
        <f t="shared" si="10"/>
        <v>41.36363636363637</v>
      </c>
      <c r="AR47" s="83">
        <f>((AD47*AD57)-AL47)/AJ47</f>
        <v>3.1604395604395603</v>
      </c>
      <c r="AS47" s="83">
        <f>((AH47+AI47)/AJ54)*1000</f>
        <v>16.944482711117235</v>
      </c>
      <c r="AT47" s="83">
        <f>(AI47/AJ54)*1000</f>
        <v>8.403361344537815</v>
      </c>
      <c r="AU47"/>
    </row>
    <row r="48" spans="1:47" ht="24.75" customHeight="1">
      <c r="A48" s="215" t="s">
        <v>144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B48" s="12">
        <f t="shared" si="11"/>
        <v>7</v>
      </c>
      <c r="AC48" s="8" t="s">
        <v>225</v>
      </c>
      <c r="AD48" s="81">
        <v>9</v>
      </c>
      <c r="AE48" s="12"/>
      <c r="AF48" s="12">
        <v>212</v>
      </c>
      <c r="AG48" s="55">
        <v>160</v>
      </c>
      <c r="AH48" s="12">
        <v>27</v>
      </c>
      <c r="AI48" s="12">
        <v>25</v>
      </c>
      <c r="AJ48" s="79">
        <f t="shared" si="8"/>
        <v>212</v>
      </c>
      <c r="AK48" s="80">
        <f t="shared" si="12"/>
        <v>0</v>
      </c>
      <c r="AL48" s="85">
        <v>1220</v>
      </c>
      <c r="AM48" s="85">
        <v>293</v>
      </c>
      <c r="AN48" s="82">
        <f t="shared" si="9"/>
        <v>1.3820754716981132</v>
      </c>
      <c r="AO48" s="83">
        <f>AL48/184</f>
        <v>6.630434782608695</v>
      </c>
      <c r="AP48" s="83">
        <f>(AL48/(AD48*184))*100</f>
        <v>73.67149758454107</v>
      </c>
      <c r="AQ48" s="83">
        <f t="shared" si="10"/>
        <v>23.555555555555557</v>
      </c>
      <c r="AR48" s="83">
        <f>((AD48*AD57)-AL48)/AJ48</f>
        <v>9.74056603773585</v>
      </c>
      <c r="AS48" s="83">
        <f>((AH48+AI48)/AJ54)*1000</f>
        <v>3.581760573081692</v>
      </c>
      <c r="AT48" s="83">
        <f>(AI48/AJ54)*1000</f>
        <v>1.722000275520044</v>
      </c>
      <c r="AU48"/>
    </row>
    <row r="49" spans="1:47" ht="24.75" customHeight="1">
      <c r="A49" s="216" t="s">
        <v>153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B49" s="12">
        <f t="shared" si="11"/>
        <v>8</v>
      </c>
      <c r="AC49" s="45" t="s">
        <v>218</v>
      </c>
      <c r="AD49" s="12">
        <v>5</v>
      </c>
      <c r="AE49" s="12">
        <v>5</v>
      </c>
      <c r="AF49" s="12">
        <v>212</v>
      </c>
      <c r="AG49" s="55">
        <v>73</v>
      </c>
      <c r="AH49" s="12">
        <v>88</v>
      </c>
      <c r="AI49" s="12">
        <v>56</v>
      </c>
      <c r="AJ49" s="79">
        <f t="shared" si="8"/>
        <v>217</v>
      </c>
      <c r="AK49" s="80">
        <f t="shared" si="12"/>
        <v>0</v>
      </c>
      <c r="AL49" s="85">
        <v>1337</v>
      </c>
      <c r="AM49" s="85">
        <v>777</v>
      </c>
      <c r="AN49" s="82">
        <f t="shared" si="9"/>
        <v>3.5806451612903225</v>
      </c>
      <c r="AO49" s="83">
        <f>AL49/AD57</f>
        <v>3.663013698630137</v>
      </c>
      <c r="AP49" s="83">
        <f>(AL49/(AD49*AD57))*100</f>
        <v>73.26027397260275</v>
      </c>
      <c r="AQ49" s="83">
        <f t="shared" si="10"/>
        <v>43.4</v>
      </c>
      <c r="AR49" s="83">
        <f>((AD49*AD57)-AL49)/AJ49</f>
        <v>2.248847926267281</v>
      </c>
      <c r="AS49" s="83">
        <f>((AH49+AI49)/AJ54)*1000</f>
        <v>9.918721586995455</v>
      </c>
      <c r="AT49" s="83">
        <f>(AI49/AJ54)*1000</f>
        <v>3.857280617164899</v>
      </c>
      <c r="AU49"/>
    </row>
    <row r="50" spans="1:47" ht="24" customHeight="1">
      <c r="A50" s="3" t="s">
        <v>1</v>
      </c>
      <c r="B50" s="3" t="s">
        <v>2</v>
      </c>
      <c r="C50" s="3" t="s">
        <v>3</v>
      </c>
      <c r="D50" s="3" t="s">
        <v>65</v>
      </c>
      <c r="E50" s="3" t="s">
        <v>109</v>
      </c>
      <c r="F50" s="3" t="s">
        <v>5</v>
      </c>
      <c r="G50" s="3"/>
      <c r="H50" s="3"/>
      <c r="I50" s="3"/>
      <c r="J50" s="3" t="s">
        <v>6</v>
      </c>
      <c r="K50" s="3" t="s">
        <v>7</v>
      </c>
      <c r="L50" s="3" t="s">
        <v>112</v>
      </c>
      <c r="M50" s="3" t="s">
        <v>113</v>
      </c>
      <c r="N50" s="3" t="s">
        <v>120</v>
      </c>
      <c r="O50" s="3" t="s">
        <v>121</v>
      </c>
      <c r="P50" s="31" t="s">
        <v>86</v>
      </c>
      <c r="Q50" s="3" t="s">
        <v>100</v>
      </c>
      <c r="R50" s="3" t="s">
        <v>101</v>
      </c>
      <c r="S50" s="31" t="s">
        <v>102</v>
      </c>
      <c r="T50" s="31" t="s">
        <v>104</v>
      </c>
      <c r="U50" s="31" t="s">
        <v>105</v>
      </c>
      <c r="V50" s="31" t="s">
        <v>106</v>
      </c>
      <c r="W50" s="31" t="s">
        <v>107</v>
      </c>
      <c r="X50" s="31" t="s">
        <v>110</v>
      </c>
      <c r="Y50" s="3"/>
      <c r="Z50" s="31" t="s">
        <v>4</v>
      </c>
      <c r="AB50" s="12">
        <f t="shared" si="11"/>
        <v>9</v>
      </c>
      <c r="AC50" s="8" t="s">
        <v>157</v>
      </c>
      <c r="AD50" s="12">
        <v>5</v>
      </c>
      <c r="AE50" s="12">
        <v>2</v>
      </c>
      <c r="AF50" s="12">
        <v>173</v>
      </c>
      <c r="AG50" s="55">
        <v>141</v>
      </c>
      <c r="AH50" s="12">
        <v>9</v>
      </c>
      <c r="AI50" s="12">
        <v>24</v>
      </c>
      <c r="AJ50" s="79">
        <f t="shared" si="8"/>
        <v>174</v>
      </c>
      <c r="AK50" s="80">
        <f t="shared" si="12"/>
        <v>1</v>
      </c>
      <c r="AL50" s="85">
        <v>1046</v>
      </c>
      <c r="AM50" s="85">
        <v>331</v>
      </c>
      <c r="AN50" s="82">
        <f t="shared" si="9"/>
        <v>1.9022988505747127</v>
      </c>
      <c r="AO50" s="83">
        <f>AL50/AD57</f>
        <v>2.8657534246575342</v>
      </c>
      <c r="AP50" s="83">
        <f>(AL50/(AD50*AD57))*100</f>
        <v>57.31506849315069</v>
      </c>
      <c r="AQ50" s="83">
        <f t="shared" si="10"/>
        <v>34.8</v>
      </c>
      <c r="AR50" s="83">
        <f>((AD50*AD57)-AL50)/AJ50</f>
        <v>4.477011494252873</v>
      </c>
      <c r="AS50" s="83">
        <f>((AH50+AI50)/AJ54)*1000</f>
        <v>2.2730403636864582</v>
      </c>
      <c r="AT50" s="83">
        <f>(AI50/AJ54)*1000</f>
        <v>1.6531202644992422</v>
      </c>
      <c r="AU50"/>
    </row>
    <row r="51" spans="1:47" ht="27.75" customHeight="1">
      <c r="A51" s="13" t="s">
        <v>133</v>
      </c>
      <c r="B51" s="30" t="s">
        <v>123</v>
      </c>
      <c r="C51" s="13">
        <v>26</v>
      </c>
      <c r="D51" s="13">
        <v>16</v>
      </c>
      <c r="E51" s="13">
        <v>28</v>
      </c>
      <c r="F51" s="13">
        <v>32</v>
      </c>
      <c r="G51" s="13"/>
      <c r="H51" s="13"/>
      <c r="I51" s="13"/>
      <c r="J51" s="13">
        <v>9</v>
      </c>
      <c r="K51" s="13">
        <v>6</v>
      </c>
      <c r="L51" s="54"/>
      <c r="M51" s="54"/>
      <c r="N51" s="54"/>
      <c r="O51" s="54"/>
      <c r="P51" s="13">
        <v>41</v>
      </c>
      <c r="Q51" s="13">
        <v>38</v>
      </c>
      <c r="R51" s="13">
        <v>34</v>
      </c>
      <c r="S51" s="13">
        <v>17</v>
      </c>
      <c r="T51" s="13">
        <v>12</v>
      </c>
      <c r="U51" s="13">
        <v>20</v>
      </c>
      <c r="V51" s="13">
        <v>12</v>
      </c>
      <c r="W51" s="13">
        <v>9</v>
      </c>
      <c r="X51" s="13">
        <v>14</v>
      </c>
      <c r="Y51" s="15"/>
      <c r="Z51" s="32">
        <v>15</v>
      </c>
      <c r="AB51" s="12">
        <f t="shared" si="11"/>
        <v>10</v>
      </c>
      <c r="AC51" s="106" t="s">
        <v>139</v>
      </c>
      <c r="AD51" s="12">
        <v>12</v>
      </c>
      <c r="AE51" s="12">
        <v>9</v>
      </c>
      <c r="AF51" s="12">
        <v>66</v>
      </c>
      <c r="AG51" s="55">
        <v>40</v>
      </c>
      <c r="AH51" s="12">
        <v>6</v>
      </c>
      <c r="AI51" s="12">
        <v>20</v>
      </c>
      <c r="AJ51" s="79">
        <f t="shared" si="8"/>
        <v>66</v>
      </c>
      <c r="AK51" s="80">
        <f t="shared" si="12"/>
        <v>9</v>
      </c>
      <c r="AL51" s="85">
        <v>1176</v>
      </c>
      <c r="AM51" s="85">
        <v>191</v>
      </c>
      <c r="AN51" s="82">
        <f t="shared" si="9"/>
        <v>2.893939393939394</v>
      </c>
      <c r="AO51" s="83">
        <f>AL51/AD57</f>
        <v>3.221917808219178</v>
      </c>
      <c r="AP51" s="83">
        <f>(AL51/(AD51*AD57))*100</f>
        <v>26.84931506849315</v>
      </c>
      <c r="AQ51" s="83">
        <f t="shared" si="10"/>
        <v>5.5</v>
      </c>
      <c r="AR51" s="83">
        <f>((AD51*AD57)-AL51)/AJ51</f>
        <v>48.54545454545455</v>
      </c>
      <c r="AS51" s="83">
        <f>((AH51+AI51)/AJ54)*1000</f>
        <v>1.790880286540846</v>
      </c>
      <c r="AT51" s="83">
        <f>(AI51/AJ54)*1000</f>
        <v>1.3776002204160354</v>
      </c>
      <c r="AU51"/>
    </row>
    <row r="52" spans="1:47" ht="30" customHeight="1">
      <c r="A52" s="13" t="s">
        <v>31</v>
      </c>
      <c r="B52" s="30" t="s">
        <v>124</v>
      </c>
      <c r="C52" s="13">
        <v>26</v>
      </c>
      <c r="D52" s="13">
        <v>16</v>
      </c>
      <c r="E52" s="13">
        <v>28</v>
      </c>
      <c r="F52" s="13">
        <v>32</v>
      </c>
      <c r="G52" s="13"/>
      <c r="H52" s="13"/>
      <c r="I52" s="13"/>
      <c r="J52" s="13">
        <v>9</v>
      </c>
      <c r="K52" s="13">
        <v>6</v>
      </c>
      <c r="L52" s="13">
        <v>24</v>
      </c>
      <c r="M52" s="13">
        <v>24</v>
      </c>
      <c r="N52" s="13">
        <v>48</v>
      </c>
      <c r="O52" s="54"/>
      <c r="P52" s="13">
        <v>41</v>
      </c>
      <c r="Q52" s="13">
        <v>38</v>
      </c>
      <c r="R52" s="13">
        <v>34</v>
      </c>
      <c r="S52" s="13">
        <v>17</v>
      </c>
      <c r="T52" s="13">
        <v>12</v>
      </c>
      <c r="U52" s="13">
        <v>20</v>
      </c>
      <c r="V52" s="13">
        <v>12</v>
      </c>
      <c r="W52" s="13">
        <v>9</v>
      </c>
      <c r="X52" s="13">
        <v>14</v>
      </c>
      <c r="Y52" s="15"/>
      <c r="Z52" s="32">
        <v>15</v>
      </c>
      <c r="AB52" s="12">
        <f t="shared" si="11"/>
        <v>11</v>
      </c>
      <c r="AC52" s="8" t="s">
        <v>58</v>
      </c>
      <c r="AD52" s="12">
        <v>10</v>
      </c>
      <c r="AE52" s="12">
        <v>10</v>
      </c>
      <c r="AF52" s="12">
        <v>417</v>
      </c>
      <c r="AG52" s="55">
        <v>421</v>
      </c>
      <c r="AH52" s="12"/>
      <c r="AI52" s="12">
        <v>1</v>
      </c>
      <c r="AJ52" s="79">
        <f t="shared" si="8"/>
        <v>422</v>
      </c>
      <c r="AK52" s="80">
        <f t="shared" si="12"/>
        <v>5</v>
      </c>
      <c r="AL52" s="85">
        <v>2409</v>
      </c>
      <c r="AM52" s="85">
        <v>2095</v>
      </c>
      <c r="AN52" s="82">
        <f t="shared" si="9"/>
        <v>4.964454976303317</v>
      </c>
      <c r="AO52" s="83">
        <f>AL52/AD57</f>
        <v>6.6</v>
      </c>
      <c r="AP52" s="83">
        <f>(AL52/(AD52*AD57))*100</f>
        <v>66</v>
      </c>
      <c r="AQ52" s="83">
        <f t="shared" si="10"/>
        <v>42.2</v>
      </c>
      <c r="AR52" s="83">
        <f>((AD52*AD57)-AL52)/AJ52</f>
        <v>2.940758293838863</v>
      </c>
      <c r="AS52" s="83">
        <f>((AH52+AI52)/AJ54)*1000</f>
        <v>0.06888001102080177</v>
      </c>
      <c r="AT52" s="83">
        <f>(AI52/AJ54)*1000</f>
        <v>0.06888001102080177</v>
      </c>
      <c r="AU52"/>
    </row>
    <row r="53" spans="1:47" ht="33" customHeight="1">
      <c r="A53" s="13" t="s">
        <v>32</v>
      </c>
      <c r="B53" s="11" t="s">
        <v>126</v>
      </c>
      <c r="C53" s="13">
        <v>26</v>
      </c>
      <c r="D53" s="13">
        <v>16</v>
      </c>
      <c r="E53" s="13">
        <v>28</v>
      </c>
      <c r="F53" s="13">
        <v>32</v>
      </c>
      <c r="G53" s="13"/>
      <c r="H53" s="13"/>
      <c r="I53" s="13"/>
      <c r="J53" s="13">
        <v>9</v>
      </c>
      <c r="K53" s="13">
        <v>6</v>
      </c>
      <c r="L53" s="13">
        <v>24</v>
      </c>
      <c r="M53" s="13">
        <v>24</v>
      </c>
      <c r="N53" s="13">
        <v>24</v>
      </c>
      <c r="O53" s="13">
        <v>24</v>
      </c>
      <c r="P53" s="13">
        <v>41</v>
      </c>
      <c r="Q53" s="13">
        <v>38</v>
      </c>
      <c r="R53" s="13">
        <v>34</v>
      </c>
      <c r="S53" s="13">
        <v>17</v>
      </c>
      <c r="T53" s="13">
        <v>12</v>
      </c>
      <c r="U53" s="13">
        <v>20</v>
      </c>
      <c r="V53" s="13">
        <v>12</v>
      </c>
      <c r="W53" s="13">
        <v>9</v>
      </c>
      <c r="X53" s="13">
        <v>14</v>
      </c>
      <c r="Y53" s="15"/>
      <c r="Z53" s="32">
        <v>15</v>
      </c>
      <c r="AB53" s="12">
        <f t="shared" si="11"/>
        <v>12</v>
      </c>
      <c r="AC53" s="8" t="s">
        <v>174</v>
      </c>
      <c r="AD53" s="12">
        <v>26</v>
      </c>
      <c r="AE53" s="55">
        <v>8</v>
      </c>
      <c r="AF53" s="55">
        <v>577</v>
      </c>
      <c r="AG53" s="55">
        <v>541</v>
      </c>
      <c r="AH53" s="55">
        <v>20</v>
      </c>
      <c r="AI53" s="55">
        <v>17</v>
      </c>
      <c r="AJ53" s="79">
        <f>SUM(AG53:AI53)</f>
        <v>578</v>
      </c>
      <c r="AK53" s="80">
        <f>((SUM(AE53:AF53))-(SUM(AG53:AI53)))</f>
        <v>7</v>
      </c>
      <c r="AL53" s="55">
        <v>3658</v>
      </c>
      <c r="AM53" s="55">
        <v>3005</v>
      </c>
      <c r="AN53" s="82">
        <f>AM53/AJ53</f>
        <v>5.198961937716263</v>
      </c>
      <c r="AO53" s="83">
        <f>AL53/AD57</f>
        <v>10.021917808219179</v>
      </c>
      <c r="AP53" s="83">
        <f>(AL53/(AD53*AD57))*100</f>
        <v>38.54583772391992</v>
      </c>
      <c r="AQ53" s="83">
        <f>AJ53/AD53</f>
        <v>22.23076923076923</v>
      </c>
      <c r="AR53" s="83">
        <f>((AD53*AD57)-AL53)/AJ53</f>
        <v>10.089965397923875</v>
      </c>
      <c r="AS53" s="83">
        <f>((AH53+AI53)/AJ55)*1000</f>
        <v>49.932523616734144</v>
      </c>
      <c r="AT53" s="83">
        <f>(AI53/AJ55)*1000</f>
        <v>22.941970310391365</v>
      </c>
      <c r="AU53"/>
    </row>
    <row r="54" spans="1:47" ht="28.5">
      <c r="A54" s="55" t="s">
        <v>134</v>
      </c>
      <c r="B54" s="11" t="s">
        <v>125</v>
      </c>
      <c r="C54" s="13">
        <v>26</v>
      </c>
      <c r="D54" s="13">
        <v>16</v>
      </c>
      <c r="E54" s="13">
        <v>28</v>
      </c>
      <c r="F54" s="13">
        <v>32</v>
      </c>
      <c r="G54" s="13"/>
      <c r="H54" s="13"/>
      <c r="I54" s="13"/>
      <c r="J54" s="13">
        <v>9</v>
      </c>
      <c r="K54" s="13">
        <v>6</v>
      </c>
      <c r="L54" s="13">
        <v>24</v>
      </c>
      <c r="M54" s="13">
        <v>24</v>
      </c>
      <c r="N54" s="13">
        <v>31</v>
      </c>
      <c r="O54" s="13">
        <v>24</v>
      </c>
      <c r="P54" s="13">
        <v>41</v>
      </c>
      <c r="Q54" s="13">
        <v>38</v>
      </c>
      <c r="R54" s="13">
        <v>34</v>
      </c>
      <c r="S54" s="13">
        <v>17</v>
      </c>
      <c r="T54" s="13">
        <v>12</v>
      </c>
      <c r="U54" s="13">
        <v>20</v>
      </c>
      <c r="V54" s="13">
        <v>12</v>
      </c>
      <c r="W54" s="13">
        <v>9</v>
      </c>
      <c r="X54" s="13">
        <v>14</v>
      </c>
      <c r="Y54" s="15"/>
      <c r="Z54" s="32">
        <v>15</v>
      </c>
      <c r="AB54" s="210" t="s">
        <v>93</v>
      </c>
      <c r="AC54" s="211"/>
      <c r="AD54" s="86">
        <f>SUM(AD42:AD53)</f>
        <v>378</v>
      </c>
      <c r="AE54" s="86">
        <f aca="true" t="shared" si="13" ref="AE54:AM54">SUM(AE42:AE53)</f>
        <v>185</v>
      </c>
      <c r="AF54" s="86">
        <f t="shared" si="13"/>
        <v>14542</v>
      </c>
      <c r="AG54" s="86">
        <f t="shared" si="13"/>
        <v>13869</v>
      </c>
      <c r="AH54" s="86">
        <f t="shared" si="13"/>
        <v>319</v>
      </c>
      <c r="AI54" s="86">
        <f t="shared" si="13"/>
        <v>330</v>
      </c>
      <c r="AJ54" s="86">
        <f t="shared" si="13"/>
        <v>14518</v>
      </c>
      <c r="AK54" s="86">
        <f t="shared" si="13"/>
        <v>209</v>
      </c>
      <c r="AL54" s="86">
        <f t="shared" si="13"/>
        <v>67314</v>
      </c>
      <c r="AM54" s="86">
        <f t="shared" si="13"/>
        <v>56861</v>
      </c>
      <c r="AN54" s="82">
        <f>AM54/AJ54</f>
        <v>3.916586306653809</v>
      </c>
      <c r="AO54" s="83">
        <f>AL54/AD57</f>
        <v>184.42191780821918</v>
      </c>
      <c r="AP54" s="83">
        <f>(AL54/(AD54*AD57))*100</f>
        <v>48.78886714503153</v>
      </c>
      <c r="AQ54" s="83">
        <f>AJ54/AD54</f>
        <v>38.407407407407405</v>
      </c>
      <c r="AR54" s="83">
        <f>((AD54*AD57)-AL54)/AJ54</f>
        <v>4.866786058685769</v>
      </c>
      <c r="AS54" s="83">
        <f>((AH54+AI54)/AJ54)*1000</f>
        <v>44.70312715250034</v>
      </c>
      <c r="AT54" s="83">
        <f>(AI54/AJ54)*1000</f>
        <v>22.730403636864583</v>
      </c>
      <c r="AU54"/>
    </row>
    <row r="55" spans="1:47" ht="24.75" customHeight="1">
      <c r="A55" s="13">
        <v>1</v>
      </c>
      <c r="B55" s="30" t="s">
        <v>14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5"/>
      <c r="Z55" s="32"/>
      <c r="AB55" s="12">
        <f>AB53+1</f>
        <v>13</v>
      </c>
      <c r="AC55" s="8" t="s">
        <v>96</v>
      </c>
      <c r="AD55" s="87"/>
      <c r="AE55" s="55">
        <v>3</v>
      </c>
      <c r="AF55" s="55">
        <v>743</v>
      </c>
      <c r="AG55" s="55">
        <v>735</v>
      </c>
      <c r="AH55" s="55">
        <v>6</v>
      </c>
      <c r="AI55" s="55"/>
      <c r="AJ55" s="79">
        <f>SUM(AG55:AI55)</f>
        <v>741</v>
      </c>
      <c r="AK55" s="80">
        <f>((SUM(AE55:AF55))-(SUM(AG55:AI55)))</f>
        <v>5</v>
      </c>
      <c r="AL55" s="55">
        <v>905</v>
      </c>
      <c r="AM55" s="55">
        <v>882</v>
      </c>
      <c r="AN55" s="82">
        <f>AM55/AJ55</f>
        <v>1.1902834008097165</v>
      </c>
      <c r="AO55" s="83">
        <f>AL55/AD57</f>
        <v>2.4794520547945207</v>
      </c>
      <c r="AP55" s="83" t="e">
        <f>(AL55/(AD55*AD57))*100</f>
        <v>#DIV/0!</v>
      </c>
      <c r="AQ55" s="83" t="e">
        <f>AJ55/AD55</f>
        <v>#DIV/0!</v>
      </c>
      <c r="AR55" s="83">
        <f>((AD55*AD57)-AL55)/AJ55</f>
        <v>-1.2213225371120109</v>
      </c>
      <c r="AS55" s="83">
        <f>((AH55+AI55)/AJ54)*1000</f>
        <v>0.41328006612481055</v>
      </c>
      <c r="AT55" s="83">
        <f>(AI55/AJ54)*1000</f>
        <v>0</v>
      </c>
      <c r="AU55"/>
    </row>
    <row r="56" spans="1:47" ht="24.75" customHeight="1">
      <c r="A56" s="13">
        <f>A55+1</f>
        <v>2</v>
      </c>
      <c r="B56" s="30" t="s">
        <v>15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5"/>
      <c r="Z56" s="32"/>
      <c r="AB56" s="12">
        <f>AB55+1</f>
        <v>14</v>
      </c>
      <c r="AC56" s="8" t="s">
        <v>71</v>
      </c>
      <c r="AD56" s="12"/>
      <c r="AE56" s="55"/>
      <c r="AF56" s="55"/>
      <c r="AG56" s="55"/>
      <c r="AH56" s="55"/>
      <c r="AI56" s="55"/>
      <c r="AJ56" s="79">
        <f>SUM(AG56:AI56)</f>
        <v>0</v>
      </c>
      <c r="AK56" s="80">
        <f>((SUM(AE56:AF56))-(SUM(AG56:AI56)))</f>
        <v>0</v>
      </c>
      <c r="AL56" s="55"/>
      <c r="AM56" s="55"/>
      <c r="AN56" s="82" t="e">
        <f>AM56/AJ56</f>
        <v>#DIV/0!</v>
      </c>
      <c r="AO56" s="83">
        <f>AL56/AD57</f>
        <v>0</v>
      </c>
      <c r="AP56" s="83" t="e">
        <f>(AL56/(AD56*AD57))*100</f>
        <v>#DIV/0!</v>
      </c>
      <c r="AQ56" s="83" t="e">
        <f>AJ56/AD56</f>
        <v>#DIV/0!</v>
      </c>
      <c r="AR56" s="83" t="e">
        <f>((AD56*AD57)-AL56)/AJ56</f>
        <v>#DIV/0!</v>
      </c>
      <c r="AS56" s="83">
        <f>((AH56+AI56)/AJ54)*1000</f>
        <v>0</v>
      </c>
      <c r="AT56" s="83">
        <f>(AI56/AJ54)*1000</f>
        <v>0</v>
      </c>
      <c r="AU56"/>
    </row>
    <row r="57" spans="1:47" ht="24.75" customHeight="1">
      <c r="A57" s="13">
        <f aca="true" t="shared" si="14" ref="A57:A69">A56+1</f>
        <v>3</v>
      </c>
      <c r="B57" s="30" t="s">
        <v>16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5"/>
      <c r="Z57" s="32"/>
      <c r="AB57" s="25" t="s">
        <v>21</v>
      </c>
      <c r="AC57" s="25"/>
      <c r="AD57" s="41">
        <v>365</v>
      </c>
      <c r="AE57" s="25" t="s">
        <v>20</v>
      </c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/>
    </row>
    <row r="58" spans="1:47" ht="28.5">
      <c r="A58" s="13">
        <f t="shared" si="14"/>
        <v>4</v>
      </c>
      <c r="B58" s="30" t="s">
        <v>108</v>
      </c>
      <c r="C58" s="15">
        <f>SUM(C55:C57)</f>
        <v>0</v>
      </c>
      <c r="D58" s="15">
        <f aca="true" t="shared" si="15" ref="D58:X58">SUM(D55:D57)</f>
        <v>0</v>
      </c>
      <c r="E58" s="15">
        <f t="shared" si="15"/>
        <v>0</v>
      </c>
      <c r="F58" s="15">
        <f t="shared" si="15"/>
        <v>0</v>
      </c>
      <c r="G58" s="15"/>
      <c r="H58" s="15"/>
      <c r="I58" s="15"/>
      <c r="J58" s="15">
        <f t="shared" si="15"/>
        <v>0</v>
      </c>
      <c r="K58" s="15">
        <f t="shared" si="15"/>
        <v>0</v>
      </c>
      <c r="L58" s="15">
        <f t="shared" si="15"/>
        <v>0</v>
      </c>
      <c r="M58" s="15">
        <f t="shared" si="15"/>
        <v>0</v>
      </c>
      <c r="N58" s="15">
        <f t="shared" si="15"/>
        <v>0</v>
      </c>
      <c r="O58" s="15">
        <f t="shared" si="15"/>
        <v>0</v>
      </c>
      <c r="P58" s="15">
        <f t="shared" si="15"/>
        <v>0</v>
      </c>
      <c r="Q58" s="15">
        <f t="shared" si="15"/>
        <v>0</v>
      </c>
      <c r="R58" s="15">
        <f t="shared" si="15"/>
        <v>0</v>
      </c>
      <c r="S58" s="15">
        <f t="shared" si="15"/>
        <v>0</v>
      </c>
      <c r="T58" s="15">
        <f t="shared" si="15"/>
        <v>0</v>
      </c>
      <c r="U58" s="15">
        <f t="shared" si="15"/>
        <v>0</v>
      </c>
      <c r="V58" s="15">
        <f t="shared" si="15"/>
        <v>0</v>
      </c>
      <c r="W58" s="15">
        <f t="shared" si="15"/>
        <v>0</v>
      </c>
      <c r="X58" s="15">
        <f t="shared" si="15"/>
        <v>0</v>
      </c>
      <c r="Y58" s="15"/>
      <c r="Z58" s="15">
        <f>SUM(Z55:Z57)</f>
        <v>0</v>
      </c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  <c r="AN58" s="20"/>
      <c r="AO58" s="20"/>
      <c r="AP58" s="20"/>
      <c r="AQ58" s="18"/>
      <c r="AR58" s="18"/>
      <c r="AS58"/>
      <c r="AT58" s="44"/>
      <c r="AU58" s="123"/>
    </row>
    <row r="59" spans="1:47" ht="24.75" customHeight="1">
      <c r="A59" s="13">
        <f t="shared" si="14"/>
        <v>5</v>
      </c>
      <c r="B59" s="30" t="s">
        <v>17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5"/>
      <c r="Z59" s="32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  <c r="AN59" s="20"/>
      <c r="AO59" s="20"/>
      <c r="AP59" s="20"/>
      <c r="AQ59" s="18"/>
      <c r="AR59" s="18"/>
      <c r="AS59"/>
      <c r="AT59" s="185"/>
      <c r="AU59" s="185"/>
    </row>
    <row r="60" spans="1:47" ht="28.5">
      <c r="A60" s="13">
        <f t="shared" si="14"/>
        <v>6</v>
      </c>
      <c r="B60" s="30" t="s">
        <v>70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5"/>
      <c r="Z60" s="32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  <c r="AN60" s="20"/>
      <c r="AO60" s="20"/>
      <c r="AP60" s="20"/>
      <c r="AQ60" s="18"/>
      <c r="AR60" s="18"/>
      <c r="AS60"/>
      <c r="AT60" s="124"/>
      <c r="AU60" s="66"/>
    </row>
    <row r="61" spans="1:47" ht="28.5">
      <c r="A61" s="13">
        <f t="shared" si="14"/>
        <v>7</v>
      </c>
      <c r="B61" s="11" t="s">
        <v>99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5"/>
      <c r="Z61" s="32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  <c r="AN61" s="20"/>
      <c r="AO61" s="20"/>
      <c r="AP61" s="20"/>
      <c r="AQ61" s="18"/>
      <c r="AR61" s="18"/>
      <c r="AS61"/>
      <c r="AT61" s="185"/>
      <c r="AU61" s="185"/>
    </row>
    <row r="62" spans="1:47" ht="24.75" customHeight="1">
      <c r="A62" s="13">
        <f t="shared" si="14"/>
        <v>8</v>
      </c>
      <c r="B62" s="30" t="s">
        <v>12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5"/>
      <c r="Z62" s="32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  <c r="AN62" s="20"/>
      <c r="AO62" s="20"/>
      <c r="AP62" s="20"/>
      <c r="AQ62" s="18"/>
      <c r="AR62" s="18"/>
      <c r="AS62"/>
      <c r="AT62" s="62"/>
      <c r="AU62" s="88"/>
    </row>
    <row r="63" spans="1:47" ht="28.5">
      <c r="A63" s="13">
        <v>9</v>
      </c>
      <c r="B63" s="30" t="s">
        <v>84</v>
      </c>
      <c r="C63" s="15">
        <f>C62+C61+C60</f>
        <v>0</v>
      </c>
      <c r="D63" s="15">
        <f aca="true" t="shared" si="16" ref="D63:X63">D62+D61+D60</f>
        <v>0</v>
      </c>
      <c r="E63" s="15">
        <f t="shared" si="16"/>
        <v>0</v>
      </c>
      <c r="F63" s="15">
        <f t="shared" si="16"/>
        <v>0</v>
      </c>
      <c r="G63" s="15"/>
      <c r="H63" s="15"/>
      <c r="I63" s="15"/>
      <c r="J63" s="15">
        <f t="shared" si="16"/>
        <v>0</v>
      </c>
      <c r="K63" s="15">
        <f t="shared" si="16"/>
        <v>0</v>
      </c>
      <c r="L63" s="15">
        <f t="shared" si="16"/>
        <v>0</v>
      </c>
      <c r="M63" s="15">
        <f t="shared" si="16"/>
        <v>0</v>
      </c>
      <c r="N63" s="15">
        <f t="shared" si="16"/>
        <v>0</v>
      </c>
      <c r="O63" s="15">
        <f t="shared" si="16"/>
        <v>0</v>
      </c>
      <c r="P63" s="15">
        <f t="shared" si="16"/>
        <v>0</v>
      </c>
      <c r="Q63" s="15">
        <f t="shared" si="16"/>
        <v>0</v>
      </c>
      <c r="R63" s="15">
        <f t="shared" si="16"/>
        <v>0</v>
      </c>
      <c r="S63" s="15">
        <f t="shared" si="16"/>
        <v>0</v>
      </c>
      <c r="T63" s="15">
        <f t="shared" si="16"/>
        <v>0</v>
      </c>
      <c r="U63" s="15">
        <f t="shared" si="16"/>
        <v>0</v>
      </c>
      <c r="V63" s="15">
        <f t="shared" si="16"/>
        <v>0</v>
      </c>
      <c r="W63" s="15">
        <f t="shared" si="16"/>
        <v>0</v>
      </c>
      <c r="X63" s="15">
        <f t="shared" si="16"/>
        <v>0</v>
      </c>
      <c r="Y63" s="15"/>
      <c r="Z63" s="15">
        <f>SUM(Z60:Z62)</f>
        <v>0</v>
      </c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20"/>
      <c r="AN63" s="20"/>
      <c r="AO63" s="21"/>
      <c r="AP63" s="21"/>
      <c r="AQ63" s="18"/>
      <c r="AR63" s="18"/>
      <c r="AS63"/>
      <c r="AT63" s="122"/>
      <c r="AU63" s="122"/>
    </row>
    <row r="64" spans="1:47" ht="24.75" customHeight="1">
      <c r="A64" s="13">
        <v>10</v>
      </c>
      <c r="B64" s="30" t="s">
        <v>85</v>
      </c>
      <c r="C64" s="15">
        <f>(C58-(C59+C63))</f>
        <v>0</v>
      </c>
      <c r="D64" s="15">
        <f aca="true" t="shared" si="17" ref="D64:X64">(D58-(D59+D63))</f>
        <v>0</v>
      </c>
      <c r="E64" s="15">
        <f t="shared" si="17"/>
        <v>0</v>
      </c>
      <c r="F64" s="15">
        <f t="shared" si="17"/>
        <v>0</v>
      </c>
      <c r="G64" s="15"/>
      <c r="H64" s="15"/>
      <c r="I64" s="15"/>
      <c r="J64" s="15">
        <f t="shared" si="17"/>
        <v>0</v>
      </c>
      <c r="K64" s="15">
        <f t="shared" si="17"/>
        <v>0</v>
      </c>
      <c r="L64" s="15">
        <f t="shared" si="17"/>
        <v>0</v>
      </c>
      <c r="M64" s="15">
        <f t="shared" si="17"/>
        <v>0</v>
      </c>
      <c r="N64" s="15">
        <f t="shared" si="17"/>
        <v>0</v>
      </c>
      <c r="O64" s="15">
        <f t="shared" si="17"/>
        <v>0</v>
      </c>
      <c r="P64" s="15">
        <f t="shared" si="17"/>
        <v>0</v>
      </c>
      <c r="Q64" s="15">
        <f t="shared" si="17"/>
        <v>0</v>
      </c>
      <c r="R64" s="15">
        <f t="shared" si="17"/>
        <v>0</v>
      </c>
      <c r="S64" s="15">
        <f t="shared" si="17"/>
        <v>0</v>
      </c>
      <c r="T64" s="15">
        <f t="shared" si="17"/>
        <v>0</v>
      </c>
      <c r="U64" s="15">
        <f t="shared" si="17"/>
        <v>0</v>
      </c>
      <c r="V64" s="15">
        <f t="shared" si="17"/>
        <v>0</v>
      </c>
      <c r="W64" s="15">
        <f t="shared" si="17"/>
        <v>0</v>
      </c>
      <c r="X64" s="15">
        <f t="shared" si="17"/>
        <v>0</v>
      </c>
      <c r="Y64" s="15"/>
      <c r="Z64" s="15">
        <f>(Z58-(Z59+Z63))</f>
        <v>0</v>
      </c>
      <c r="AA64" s="62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20"/>
      <c r="AP64" s="20"/>
      <c r="AQ64" s="21"/>
      <c r="AR64" s="21"/>
      <c r="AS64" s="18"/>
      <c r="AT64" s="18"/>
      <c r="AU64"/>
    </row>
    <row r="65" spans="1:47" ht="24" customHeight="1">
      <c r="A65" s="13">
        <v>11</v>
      </c>
      <c r="B65" s="30" t="s">
        <v>11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5"/>
      <c r="Z65" s="32"/>
      <c r="AA65" s="62"/>
      <c r="AB65" s="18"/>
      <c r="AC65" s="18"/>
      <c r="AD65" s="18"/>
      <c r="AE65" s="18"/>
      <c r="AF65" s="18"/>
      <c r="AG65" s="18"/>
      <c r="AH65" s="18"/>
      <c r="AI65" s="18"/>
      <c r="AJ65" s="18"/>
      <c r="AK65"/>
      <c r="AL65"/>
      <c r="AM65" s="203" t="s">
        <v>90</v>
      </c>
      <c r="AN65" s="203"/>
      <c r="AO65" s="203"/>
      <c r="AP65" s="203"/>
      <c r="AQ65" s="203"/>
      <c r="AR65" s="203"/>
      <c r="AS65" s="203"/>
      <c r="AT65" s="203"/>
      <c r="AU65"/>
    </row>
    <row r="66" spans="1:47" ht="31.5" customHeight="1">
      <c r="A66" s="13">
        <v>12</v>
      </c>
      <c r="B66" s="30" t="s">
        <v>131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5"/>
      <c r="Z66" s="32"/>
      <c r="AA66" s="62"/>
      <c r="AB66" s="18"/>
      <c r="AC66" s="22"/>
      <c r="AD66" s="18"/>
      <c r="AE66" s="18"/>
      <c r="AF66" s="18"/>
      <c r="AG66" s="18"/>
      <c r="AH66" s="18"/>
      <c r="AI66" s="18"/>
      <c r="AJ66" s="18"/>
      <c r="AK66" s="18"/>
      <c r="AL66" s="18"/>
      <c r="AM66" s="200" t="s">
        <v>91</v>
      </c>
      <c r="AN66" s="200"/>
      <c r="AO66" s="200"/>
      <c r="AP66" s="200"/>
      <c r="AQ66" s="200"/>
      <c r="AR66" s="200"/>
      <c r="AS66" s="200"/>
      <c r="AT66" s="200"/>
      <c r="AU66"/>
    </row>
    <row r="67" spans="1:28" ht="39" customHeight="1">
      <c r="A67" s="13">
        <v>13</v>
      </c>
      <c r="B67" s="50" t="s">
        <v>132</v>
      </c>
      <c r="C67" s="33" t="e">
        <f>C66/C63</f>
        <v>#DIV/0!</v>
      </c>
      <c r="D67" s="33" t="e">
        <f aca="true" t="shared" si="18" ref="D67:Z67">D66/D63</f>
        <v>#DIV/0!</v>
      </c>
      <c r="E67" s="33" t="e">
        <f t="shared" si="18"/>
        <v>#DIV/0!</v>
      </c>
      <c r="F67" s="33" t="e">
        <f t="shared" si="18"/>
        <v>#DIV/0!</v>
      </c>
      <c r="G67" s="33"/>
      <c r="H67" s="33"/>
      <c r="I67" s="33"/>
      <c r="J67" s="33" t="e">
        <f t="shared" si="18"/>
        <v>#DIV/0!</v>
      </c>
      <c r="K67" s="33" t="e">
        <f t="shared" si="18"/>
        <v>#DIV/0!</v>
      </c>
      <c r="L67" s="33" t="e">
        <f t="shared" si="18"/>
        <v>#DIV/0!</v>
      </c>
      <c r="M67" s="33" t="e">
        <f t="shared" si="18"/>
        <v>#DIV/0!</v>
      </c>
      <c r="N67" s="33" t="e">
        <f t="shared" si="18"/>
        <v>#DIV/0!</v>
      </c>
      <c r="O67" s="33" t="e">
        <f t="shared" si="18"/>
        <v>#DIV/0!</v>
      </c>
      <c r="P67" s="33" t="e">
        <f t="shared" si="18"/>
        <v>#DIV/0!</v>
      </c>
      <c r="Q67" s="33" t="e">
        <f t="shared" si="18"/>
        <v>#DIV/0!</v>
      </c>
      <c r="R67" s="33" t="e">
        <f t="shared" si="18"/>
        <v>#DIV/0!</v>
      </c>
      <c r="S67" s="33" t="e">
        <f t="shared" si="18"/>
        <v>#DIV/0!</v>
      </c>
      <c r="T67" s="33" t="e">
        <f t="shared" si="18"/>
        <v>#DIV/0!</v>
      </c>
      <c r="U67" s="33" t="e">
        <f t="shared" si="18"/>
        <v>#DIV/0!</v>
      </c>
      <c r="V67" s="33" t="e">
        <f t="shared" si="18"/>
        <v>#DIV/0!</v>
      </c>
      <c r="W67" s="33" t="e">
        <f t="shared" si="18"/>
        <v>#DIV/0!</v>
      </c>
      <c r="X67" s="33" t="e">
        <f t="shared" si="18"/>
        <v>#DIV/0!</v>
      </c>
      <c r="Y67" s="33"/>
      <c r="Z67" s="33" t="e">
        <f t="shared" si="18"/>
        <v>#DIV/0!</v>
      </c>
      <c r="AA67" s="62"/>
      <c r="AB67" s="62"/>
    </row>
    <row r="68" spans="1:26" ht="24.75" customHeight="1">
      <c r="A68" s="13">
        <v>14</v>
      </c>
      <c r="B68" s="30" t="s">
        <v>83</v>
      </c>
      <c r="C68" s="33">
        <f>C65/C74</f>
        <v>0</v>
      </c>
      <c r="D68" s="33">
        <f>D65/C74</f>
        <v>0</v>
      </c>
      <c r="E68" s="33">
        <f>E65/C74</f>
        <v>0</v>
      </c>
      <c r="F68" s="33">
        <f>F65/C74</f>
        <v>0</v>
      </c>
      <c r="G68" s="33"/>
      <c r="H68" s="33"/>
      <c r="I68" s="33"/>
      <c r="J68" s="33">
        <f>J65/C74</f>
        <v>0</v>
      </c>
      <c r="K68" s="33">
        <f>K65/C74</f>
        <v>0</v>
      </c>
      <c r="L68" s="33">
        <f>L65/C76</f>
        <v>0</v>
      </c>
      <c r="M68" s="33">
        <f>M65/C76</f>
        <v>0</v>
      </c>
      <c r="N68" s="33">
        <f>N65/C76</f>
        <v>0</v>
      </c>
      <c r="O68" s="33">
        <f>O65/C77</f>
        <v>0</v>
      </c>
      <c r="P68" s="33">
        <f>P65/C74</f>
        <v>0</v>
      </c>
      <c r="Q68" s="33">
        <f>Q65/C74</f>
        <v>0</v>
      </c>
      <c r="R68" s="33">
        <f>R65/C74</f>
        <v>0</v>
      </c>
      <c r="S68" s="33">
        <f>S65/C74</f>
        <v>0</v>
      </c>
      <c r="T68" s="33">
        <f>T65/C74</f>
        <v>0</v>
      </c>
      <c r="U68" s="33">
        <f>U65/C74</f>
        <v>0</v>
      </c>
      <c r="V68" s="33">
        <f>V65/C74</f>
        <v>0</v>
      </c>
      <c r="W68" s="33">
        <f>W65/C74</f>
        <v>0</v>
      </c>
      <c r="X68" s="33">
        <f>X65/C74</f>
        <v>0</v>
      </c>
      <c r="Y68" s="33"/>
      <c r="Z68" s="33">
        <f>Z65/C74</f>
        <v>0</v>
      </c>
    </row>
    <row r="69" spans="1:26" ht="24" customHeight="1">
      <c r="A69" s="59">
        <f t="shared" si="14"/>
        <v>15</v>
      </c>
      <c r="B69" s="60" t="s">
        <v>19</v>
      </c>
      <c r="C69" s="61">
        <f aca="true" t="shared" si="19" ref="C69:K69">C68/C54*100</f>
        <v>0</v>
      </c>
      <c r="D69" s="61">
        <f t="shared" si="19"/>
        <v>0</v>
      </c>
      <c r="E69" s="61">
        <f t="shared" si="19"/>
        <v>0</v>
      </c>
      <c r="F69" s="61">
        <f t="shared" si="19"/>
        <v>0</v>
      </c>
      <c r="G69" s="61"/>
      <c r="H69" s="61"/>
      <c r="I69" s="61"/>
      <c r="J69" s="61">
        <f t="shared" si="19"/>
        <v>0</v>
      </c>
      <c r="K69" s="61">
        <f t="shared" si="19"/>
        <v>0</v>
      </c>
      <c r="L69" s="61">
        <f>L68/L52*100</f>
        <v>0</v>
      </c>
      <c r="M69" s="61">
        <f>M68/M52*100</f>
        <v>0</v>
      </c>
      <c r="N69" s="61">
        <f>N68/N53*100</f>
        <v>0</v>
      </c>
      <c r="O69" s="61">
        <f>O68/O53*100</f>
        <v>0</v>
      </c>
      <c r="P69" s="61">
        <f aca="true" t="shared" si="20" ref="P69:X69">P68/P54*100</f>
        <v>0</v>
      </c>
      <c r="Q69" s="61">
        <f t="shared" si="20"/>
        <v>0</v>
      </c>
      <c r="R69" s="61">
        <f t="shared" si="20"/>
        <v>0</v>
      </c>
      <c r="S69" s="61">
        <f t="shared" si="20"/>
        <v>0</v>
      </c>
      <c r="T69" s="61">
        <f t="shared" si="20"/>
        <v>0</v>
      </c>
      <c r="U69" s="61">
        <f t="shared" si="20"/>
        <v>0</v>
      </c>
      <c r="V69" s="61">
        <f t="shared" si="20"/>
        <v>0</v>
      </c>
      <c r="W69" s="61">
        <f t="shared" si="20"/>
        <v>0</v>
      </c>
      <c r="X69" s="61">
        <f t="shared" si="20"/>
        <v>0</v>
      </c>
      <c r="Y69" s="61"/>
      <c r="Z69" s="61">
        <f>Z68/Z54*100</f>
        <v>0</v>
      </c>
    </row>
    <row r="70" spans="1:28" s="62" customFormat="1" ht="24" customHeight="1">
      <c r="A70" s="13">
        <v>16</v>
      </c>
      <c r="B70" s="30" t="s">
        <v>135</v>
      </c>
      <c r="C70" s="33">
        <f>C63/C54</f>
        <v>0</v>
      </c>
      <c r="D70" s="33">
        <f aca="true" t="shared" si="21" ref="D70:Z70">D63/D54</f>
        <v>0</v>
      </c>
      <c r="E70" s="33">
        <f t="shared" si="21"/>
        <v>0</v>
      </c>
      <c r="F70" s="33">
        <f t="shared" si="21"/>
        <v>0</v>
      </c>
      <c r="G70" s="33"/>
      <c r="H70" s="33"/>
      <c r="I70" s="33"/>
      <c r="J70" s="33">
        <f t="shared" si="21"/>
        <v>0</v>
      </c>
      <c r="K70" s="33">
        <f t="shared" si="21"/>
        <v>0</v>
      </c>
      <c r="L70" s="33">
        <f t="shared" si="21"/>
        <v>0</v>
      </c>
      <c r="M70" s="33">
        <f t="shared" si="21"/>
        <v>0</v>
      </c>
      <c r="N70" s="33">
        <f>N63/N53</f>
        <v>0</v>
      </c>
      <c r="O70" s="33">
        <f t="shared" si="21"/>
        <v>0</v>
      </c>
      <c r="P70" s="33">
        <f t="shared" si="21"/>
        <v>0</v>
      </c>
      <c r="Q70" s="33">
        <f t="shared" si="21"/>
        <v>0</v>
      </c>
      <c r="R70" s="33">
        <f t="shared" si="21"/>
        <v>0</v>
      </c>
      <c r="S70" s="33">
        <f t="shared" si="21"/>
        <v>0</v>
      </c>
      <c r="T70" s="33">
        <f t="shared" si="21"/>
        <v>0</v>
      </c>
      <c r="U70" s="33">
        <f t="shared" si="21"/>
        <v>0</v>
      </c>
      <c r="V70" s="33">
        <f t="shared" si="21"/>
        <v>0</v>
      </c>
      <c r="W70" s="33">
        <f t="shared" si="21"/>
        <v>0</v>
      </c>
      <c r="X70" s="33">
        <f t="shared" si="21"/>
        <v>0</v>
      </c>
      <c r="Y70" s="33"/>
      <c r="Z70" s="33">
        <f t="shared" si="21"/>
        <v>0</v>
      </c>
      <c r="AA70" s="1"/>
      <c r="AB70" s="1"/>
    </row>
    <row r="71" spans="1:28" s="62" customFormat="1" ht="24" customHeight="1">
      <c r="A71" s="13">
        <v>17</v>
      </c>
      <c r="B71" s="30" t="s">
        <v>138</v>
      </c>
      <c r="C71" s="33" t="e">
        <f>(C54-(C65/C74))*C74/C63</f>
        <v>#DIV/0!</v>
      </c>
      <c r="D71" s="33" t="e">
        <f>(D54-(D65/C74))*C74/D63</f>
        <v>#DIV/0!</v>
      </c>
      <c r="E71" s="33" t="e">
        <f>(E54-(E65/C74))*C74/E63</f>
        <v>#DIV/0!</v>
      </c>
      <c r="F71" s="33" t="e">
        <f>(F54-(F65/C74))*C74/F63</f>
        <v>#DIV/0!</v>
      </c>
      <c r="G71" s="33"/>
      <c r="H71" s="33"/>
      <c r="I71" s="33"/>
      <c r="J71" s="33" t="e">
        <f>(J54-(J65/C74))*C74/J63</f>
        <v>#DIV/0!</v>
      </c>
      <c r="K71" s="33" t="e">
        <f>(K54-(K65/C74))*C74/K63</f>
        <v>#DIV/0!</v>
      </c>
      <c r="L71" s="33" t="e">
        <f>(L54-(L65/C76))*C76/L63</f>
        <v>#DIV/0!</v>
      </c>
      <c r="M71" s="33" t="e">
        <f>(M54-(M65/C76))*C76/M63</f>
        <v>#DIV/0!</v>
      </c>
      <c r="N71" s="33" t="e">
        <f>(N54-(N65/C76))*C76/N63</f>
        <v>#DIV/0!</v>
      </c>
      <c r="O71" s="33" t="e">
        <f>(O54-(O65/C77))*C77/O63</f>
        <v>#DIV/0!</v>
      </c>
      <c r="P71" s="33" t="e">
        <f>(P54-(P65/C74))*C74/P63</f>
        <v>#DIV/0!</v>
      </c>
      <c r="Q71" s="33" t="e">
        <f>(Q54-(Q65/C74))*C74/Q63</f>
        <v>#DIV/0!</v>
      </c>
      <c r="R71" s="33" t="e">
        <f>(R54-(R65/C74))*C74/R63</f>
        <v>#DIV/0!</v>
      </c>
      <c r="S71" s="33" t="e">
        <f>(S54-(S65/C74))*C74/S63</f>
        <v>#DIV/0!</v>
      </c>
      <c r="T71" s="33" t="e">
        <f>(T54-(T65/C74))*C74/T63</f>
        <v>#DIV/0!</v>
      </c>
      <c r="U71" s="33" t="e">
        <f>(U54-(U65/C74))*C74/U63</f>
        <v>#DIV/0!</v>
      </c>
      <c r="V71" s="33" t="e">
        <f>(V54-(V65/C74))*C74/V63</f>
        <v>#DIV/0!</v>
      </c>
      <c r="W71" s="33" t="e">
        <f>(W54-(W65/C74))*C74/W63</f>
        <v>#DIV/0!</v>
      </c>
      <c r="X71" s="33" t="e">
        <f>(X54-(X65/C74))*C74/X63</f>
        <v>#DIV/0!</v>
      </c>
      <c r="Y71" s="33"/>
      <c r="Z71" s="33" t="e">
        <f>(Z54-(Z65/C74))*C74/Z63</f>
        <v>#DIV/0!</v>
      </c>
      <c r="AA71" s="1"/>
      <c r="AB71" s="1"/>
    </row>
    <row r="72" spans="1:28" s="62" customFormat="1" ht="24" customHeight="1">
      <c r="A72" s="13">
        <v>18</v>
      </c>
      <c r="B72" s="11" t="s">
        <v>137</v>
      </c>
      <c r="C72" s="33" t="e">
        <f>((C60+C61)/C63)*1000</f>
        <v>#DIV/0!</v>
      </c>
      <c r="D72" s="33" t="e">
        <f aca="true" t="shared" si="22" ref="D72:Z72">((D60+D61)/D63)*1000</f>
        <v>#DIV/0!</v>
      </c>
      <c r="E72" s="33" t="e">
        <f t="shared" si="22"/>
        <v>#DIV/0!</v>
      </c>
      <c r="F72" s="33" t="e">
        <f t="shared" si="22"/>
        <v>#DIV/0!</v>
      </c>
      <c r="G72" s="33"/>
      <c r="H72" s="33"/>
      <c r="I72" s="33"/>
      <c r="J72" s="33" t="e">
        <f t="shared" si="22"/>
        <v>#DIV/0!</v>
      </c>
      <c r="K72" s="33" t="e">
        <f t="shared" si="22"/>
        <v>#DIV/0!</v>
      </c>
      <c r="L72" s="33" t="e">
        <f t="shared" si="22"/>
        <v>#DIV/0!</v>
      </c>
      <c r="M72" s="33" t="e">
        <f t="shared" si="22"/>
        <v>#DIV/0!</v>
      </c>
      <c r="N72" s="33" t="e">
        <f t="shared" si="22"/>
        <v>#DIV/0!</v>
      </c>
      <c r="O72" s="33" t="e">
        <f t="shared" si="22"/>
        <v>#DIV/0!</v>
      </c>
      <c r="P72" s="33" t="e">
        <f t="shared" si="22"/>
        <v>#DIV/0!</v>
      </c>
      <c r="Q72" s="33" t="e">
        <f t="shared" si="22"/>
        <v>#DIV/0!</v>
      </c>
      <c r="R72" s="33" t="e">
        <f t="shared" si="22"/>
        <v>#DIV/0!</v>
      </c>
      <c r="S72" s="33" t="e">
        <f t="shared" si="22"/>
        <v>#DIV/0!</v>
      </c>
      <c r="T72" s="33" t="e">
        <f t="shared" si="22"/>
        <v>#DIV/0!</v>
      </c>
      <c r="U72" s="33" t="e">
        <f t="shared" si="22"/>
        <v>#DIV/0!</v>
      </c>
      <c r="V72" s="33" t="e">
        <f t="shared" si="22"/>
        <v>#DIV/0!</v>
      </c>
      <c r="W72" s="33" t="e">
        <f t="shared" si="22"/>
        <v>#DIV/0!</v>
      </c>
      <c r="X72" s="33" t="e">
        <f t="shared" si="22"/>
        <v>#DIV/0!</v>
      </c>
      <c r="Y72" s="33"/>
      <c r="Z72" s="33" t="e">
        <f t="shared" si="22"/>
        <v>#DIV/0!</v>
      </c>
      <c r="AA72" s="1"/>
      <c r="AB72" s="1"/>
    </row>
    <row r="73" spans="1:28" s="62" customFormat="1" ht="24" customHeight="1">
      <c r="A73" s="13">
        <v>19</v>
      </c>
      <c r="B73" s="11" t="s">
        <v>136</v>
      </c>
      <c r="C73" s="33" t="e">
        <f>(C61/C63)*1000</f>
        <v>#DIV/0!</v>
      </c>
      <c r="D73" s="33" t="e">
        <f aca="true" t="shared" si="23" ref="D73:Z73">(D61/D63)*1000</f>
        <v>#DIV/0!</v>
      </c>
      <c r="E73" s="33" t="e">
        <f t="shared" si="23"/>
        <v>#DIV/0!</v>
      </c>
      <c r="F73" s="33" t="e">
        <f t="shared" si="23"/>
        <v>#DIV/0!</v>
      </c>
      <c r="G73" s="33"/>
      <c r="H73" s="33"/>
      <c r="I73" s="33"/>
      <c r="J73" s="33" t="e">
        <f t="shared" si="23"/>
        <v>#DIV/0!</v>
      </c>
      <c r="K73" s="33" t="e">
        <f t="shared" si="23"/>
        <v>#DIV/0!</v>
      </c>
      <c r="L73" s="33" t="e">
        <f t="shared" si="23"/>
        <v>#DIV/0!</v>
      </c>
      <c r="M73" s="33" t="e">
        <f t="shared" si="23"/>
        <v>#DIV/0!</v>
      </c>
      <c r="N73" s="33" t="e">
        <f t="shared" si="23"/>
        <v>#DIV/0!</v>
      </c>
      <c r="O73" s="33" t="e">
        <f t="shared" si="23"/>
        <v>#DIV/0!</v>
      </c>
      <c r="P73" s="33" t="e">
        <f t="shared" si="23"/>
        <v>#DIV/0!</v>
      </c>
      <c r="Q73" s="33" t="e">
        <f t="shared" si="23"/>
        <v>#DIV/0!</v>
      </c>
      <c r="R73" s="33" t="e">
        <f t="shared" si="23"/>
        <v>#DIV/0!</v>
      </c>
      <c r="S73" s="33" t="e">
        <f t="shared" si="23"/>
        <v>#DIV/0!</v>
      </c>
      <c r="T73" s="33" t="e">
        <f t="shared" si="23"/>
        <v>#DIV/0!</v>
      </c>
      <c r="U73" s="33" t="e">
        <f t="shared" si="23"/>
        <v>#DIV/0!</v>
      </c>
      <c r="V73" s="33" t="e">
        <f t="shared" si="23"/>
        <v>#DIV/0!</v>
      </c>
      <c r="W73" s="33" t="e">
        <f t="shared" si="23"/>
        <v>#DIV/0!</v>
      </c>
      <c r="X73" s="33" t="e">
        <f t="shared" si="23"/>
        <v>#DIV/0!</v>
      </c>
      <c r="Y73" s="33"/>
      <c r="Z73" s="33" t="e">
        <f t="shared" si="23"/>
        <v>#DIV/0!</v>
      </c>
      <c r="AA73" s="1"/>
      <c r="AB73" s="1"/>
    </row>
    <row r="74" spans="1:26" ht="24.75" customHeight="1">
      <c r="A74" s="43" t="s">
        <v>127</v>
      </c>
      <c r="B74" s="40"/>
      <c r="C74" s="41">
        <v>365</v>
      </c>
      <c r="D74" s="40" t="s">
        <v>20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24" customHeight="1">
      <c r="A75" s="18"/>
      <c r="B75" s="43" t="s">
        <v>128</v>
      </c>
      <c r="C75" s="53">
        <v>151</v>
      </c>
      <c r="D75" s="40" t="s">
        <v>20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9"/>
      <c r="R75"/>
      <c r="S75"/>
      <c r="T75"/>
      <c r="U75"/>
      <c r="V75" s="174" t="s">
        <v>122</v>
      </c>
      <c r="W75" s="174"/>
      <c r="X75" s="174"/>
      <c r="Y75" s="174"/>
      <c r="Z75" s="174"/>
    </row>
    <row r="76" spans="1:26" ht="24.75" customHeight="1">
      <c r="A76" s="18"/>
      <c r="B76" s="43" t="s">
        <v>129</v>
      </c>
      <c r="C76" s="53">
        <v>214</v>
      </c>
      <c r="D76" s="40" t="s">
        <v>20</v>
      </c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9"/>
      <c r="R76"/>
      <c r="S76"/>
      <c r="T76"/>
      <c r="U76"/>
      <c r="V76" s="174" t="s">
        <v>89</v>
      </c>
      <c r="W76" s="174"/>
      <c r="X76" s="174"/>
      <c r="Y76" s="174"/>
      <c r="Z76" s="174"/>
    </row>
    <row r="77" spans="1:26" ht="24.75" customHeight="1">
      <c r="A77" s="40"/>
      <c r="B77" s="43" t="s">
        <v>130</v>
      </c>
      <c r="C77" s="53">
        <v>153</v>
      </c>
      <c r="D77" s="40" t="s">
        <v>20</v>
      </c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9"/>
      <c r="R77"/>
      <c r="S77"/>
      <c r="T77"/>
      <c r="U77"/>
      <c r="V77" s="20"/>
      <c r="W77" s="20"/>
      <c r="X77" s="20"/>
      <c r="Y77" s="20"/>
      <c r="Z77" s="20"/>
    </row>
    <row r="78" spans="1:26" ht="24.75" customHeight="1">
      <c r="A78" s="18"/>
      <c r="B78" s="43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9"/>
      <c r="R78"/>
      <c r="S78"/>
      <c r="T78"/>
      <c r="U78"/>
      <c r="V78" s="20"/>
      <c r="W78" s="20"/>
      <c r="X78" s="20"/>
      <c r="Y78" s="20"/>
      <c r="Z78" s="20"/>
    </row>
    <row r="79" spans="1:26" ht="24.75" customHeight="1">
      <c r="A79"/>
      <c r="B79" s="51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/>
      <c r="S79"/>
      <c r="T79"/>
      <c r="U79"/>
      <c r="V79" s="20"/>
      <c r="W79" s="20"/>
      <c r="X79" s="20"/>
      <c r="Y79" s="20"/>
      <c r="Z79" s="20"/>
    </row>
    <row r="80" spans="1:26" ht="24.75" customHeight="1">
      <c r="A80" s="18"/>
      <c r="B80" s="51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/>
      <c r="S80"/>
      <c r="T80"/>
      <c r="U80"/>
      <c r="V80" s="173" t="s">
        <v>90</v>
      </c>
      <c r="W80" s="173"/>
      <c r="X80" s="173"/>
      <c r="Y80" s="173"/>
      <c r="Z80" s="173"/>
    </row>
    <row r="81" spans="1:26" ht="24.75" customHeight="1">
      <c r="A81"/>
      <c r="B81" s="51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23"/>
      <c r="R81"/>
      <c r="S81"/>
      <c r="T81"/>
      <c r="U81"/>
      <c r="V81" s="174" t="s">
        <v>91</v>
      </c>
      <c r="W81" s="174"/>
      <c r="X81" s="174"/>
      <c r="Y81" s="174"/>
      <c r="Z81" s="174"/>
    </row>
    <row r="82" ht="24.75" customHeight="1"/>
    <row r="83" ht="24.75" customHeight="1"/>
    <row r="84" spans="48:71" ht="24" customHeight="1">
      <c r="AV84" s="186" t="s">
        <v>145</v>
      </c>
      <c r="AW84" s="186"/>
      <c r="AX84" s="186"/>
      <c r="AY84" s="186"/>
      <c r="AZ84" s="186"/>
      <c r="BA84" s="186"/>
      <c r="BB84" s="186"/>
      <c r="BC84" s="186"/>
      <c r="BD84" s="186"/>
      <c r="BE84" s="186"/>
      <c r="BF84" s="186"/>
      <c r="BG84" s="186"/>
      <c r="BH84" s="186"/>
      <c r="BI84" s="186"/>
      <c r="BJ84" s="186"/>
      <c r="BK84" s="186"/>
      <c r="BL84" s="186"/>
      <c r="BM84" s="186"/>
      <c r="BN84" s="186"/>
      <c r="BO84" s="186"/>
      <c r="BP84" s="186"/>
      <c r="BQ84" s="186"/>
      <c r="BR84" s="186"/>
      <c r="BS84" s="186"/>
    </row>
    <row r="85" spans="48:71" ht="24.75" customHeight="1">
      <c r="AV85" s="186" t="s">
        <v>63</v>
      </c>
      <c r="AW85" s="186"/>
      <c r="AX85" s="186"/>
      <c r="AY85" s="186"/>
      <c r="AZ85" s="186"/>
      <c r="BA85" s="186"/>
      <c r="BB85" s="186"/>
      <c r="BC85" s="186"/>
      <c r="BD85" s="186"/>
      <c r="BE85" s="186"/>
      <c r="BF85" s="186"/>
      <c r="BG85" s="186"/>
      <c r="BH85" s="186"/>
      <c r="BI85" s="186"/>
      <c r="BJ85" s="186"/>
      <c r="BK85" s="186"/>
      <c r="BL85" s="186"/>
      <c r="BM85" s="186"/>
      <c r="BN85" s="186"/>
      <c r="BO85" s="186"/>
      <c r="BP85" s="186"/>
      <c r="BQ85" s="186"/>
      <c r="BR85" s="186"/>
      <c r="BS85" s="186"/>
    </row>
    <row r="86" spans="48:71" ht="24" customHeight="1">
      <c r="AV86" s="187" t="str">
        <f>A3</f>
        <v>BULAN / TRIWULAN / TAHUN :           2022</v>
      </c>
      <c r="AW86" s="187"/>
      <c r="AX86" s="187"/>
      <c r="AY86" s="187"/>
      <c r="AZ86" s="187"/>
      <c r="BA86" s="187"/>
      <c r="BB86" s="187"/>
      <c r="BC86" s="187"/>
      <c r="BD86" s="187"/>
      <c r="BE86" s="187"/>
      <c r="BF86" s="187"/>
      <c r="BG86" s="187"/>
      <c r="BH86" s="187"/>
      <c r="BI86" s="187"/>
      <c r="BJ86" s="187"/>
      <c r="BK86" s="187"/>
      <c r="BL86" s="187"/>
      <c r="BM86" s="187"/>
      <c r="BN86" s="187"/>
      <c r="BO86" s="187"/>
      <c r="BP86" s="187"/>
      <c r="BQ86" s="187"/>
      <c r="BR86" s="187"/>
      <c r="BS86" s="187"/>
    </row>
    <row r="87" spans="48:71" ht="24.75" customHeight="1">
      <c r="AV87" s="189" t="s">
        <v>1</v>
      </c>
      <c r="AW87" s="189" t="s">
        <v>22</v>
      </c>
      <c r="AX87" s="205" t="s">
        <v>23</v>
      </c>
      <c r="AY87" s="184"/>
      <c r="AZ87" s="205" t="s">
        <v>28</v>
      </c>
      <c r="BA87" s="213"/>
      <c r="BB87" s="213"/>
      <c r="BC87" s="214"/>
      <c r="BD87" s="181" t="s">
        <v>24</v>
      </c>
      <c r="BE87" s="181" t="s">
        <v>72</v>
      </c>
      <c r="BF87" s="189" t="s">
        <v>25</v>
      </c>
      <c r="BG87" s="189"/>
      <c r="BH87" s="189"/>
      <c r="BI87" s="189"/>
      <c r="BJ87" s="189"/>
      <c r="BK87" s="189"/>
      <c r="BL87" s="189"/>
      <c r="BM87" s="189"/>
      <c r="BN87" s="189"/>
      <c r="BO87" s="189"/>
      <c r="BP87" s="189"/>
      <c r="BQ87" s="189"/>
      <c r="BR87" s="189"/>
      <c r="BS87" s="181" t="s">
        <v>71</v>
      </c>
    </row>
    <row r="88" spans="48:71" ht="30.75" customHeight="1">
      <c r="AV88" s="189"/>
      <c r="AW88" s="189"/>
      <c r="AX88" s="7" t="s">
        <v>26</v>
      </c>
      <c r="AY88" s="7" t="s">
        <v>27</v>
      </c>
      <c r="AZ88" s="7" t="s">
        <v>68</v>
      </c>
      <c r="BA88" s="7" t="s">
        <v>75</v>
      </c>
      <c r="BB88" s="10" t="s">
        <v>74</v>
      </c>
      <c r="BC88" s="9" t="s">
        <v>73</v>
      </c>
      <c r="BD88" s="183"/>
      <c r="BE88" s="183"/>
      <c r="BF88" s="92" t="s">
        <v>194</v>
      </c>
      <c r="BG88" s="92" t="s">
        <v>225</v>
      </c>
      <c r="BH88" s="92" t="s">
        <v>218</v>
      </c>
      <c r="BI88" s="92" t="s">
        <v>157</v>
      </c>
      <c r="BJ88" s="92" t="s">
        <v>139</v>
      </c>
      <c r="BK88" s="92" t="s">
        <v>177</v>
      </c>
      <c r="BL88" s="93" t="s">
        <v>176</v>
      </c>
      <c r="BM88" s="100" t="s">
        <v>161</v>
      </c>
      <c r="BN88" s="93" t="s">
        <v>30</v>
      </c>
      <c r="BO88" s="92" t="s">
        <v>31</v>
      </c>
      <c r="BP88" s="92" t="s">
        <v>32</v>
      </c>
      <c r="BQ88" s="92" t="s">
        <v>33</v>
      </c>
      <c r="BR88" s="7" t="s">
        <v>34</v>
      </c>
      <c r="BS88" s="183"/>
    </row>
    <row r="89" spans="48:71" ht="24" customHeight="1">
      <c r="AV89" s="12">
        <v>1</v>
      </c>
      <c r="AW89" s="11" t="s">
        <v>61</v>
      </c>
      <c r="AX89" s="16">
        <v>55</v>
      </c>
      <c r="AY89" s="16">
        <v>3864</v>
      </c>
      <c r="AZ89" s="16">
        <v>3695</v>
      </c>
      <c r="BA89" s="16">
        <v>97</v>
      </c>
      <c r="BB89" s="16">
        <v>94</v>
      </c>
      <c r="BC89" s="17">
        <f aca="true" t="shared" si="24" ref="BC89:BC108">SUM(AZ89:BB89)</f>
        <v>3886</v>
      </c>
      <c r="BD89" s="17">
        <f aca="true" t="shared" si="25" ref="BD89:BD108">((SUM(AX89:AY89))-(SUM(AZ89:BB89)))</f>
        <v>33</v>
      </c>
      <c r="BE89" s="17">
        <f>BF89+BG89+BH89+BI89+BJ89+BK89+BL89+BM89+BN89+BO89+BP89</f>
        <v>17936</v>
      </c>
      <c r="BF89" s="16">
        <v>1294</v>
      </c>
      <c r="BG89" s="16">
        <v>20</v>
      </c>
      <c r="BH89" s="16">
        <v>1056</v>
      </c>
      <c r="BI89" s="16"/>
      <c r="BJ89" s="16"/>
      <c r="BK89" s="16">
        <v>1096</v>
      </c>
      <c r="BL89" s="16"/>
      <c r="BM89" s="16">
        <v>1772</v>
      </c>
      <c r="BN89" s="46">
        <v>1253</v>
      </c>
      <c r="BO89" s="16">
        <v>1808</v>
      </c>
      <c r="BP89" s="16">
        <v>9637</v>
      </c>
      <c r="BQ89" s="24">
        <v>14621</v>
      </c>
      <c r="BR89" s="37">
        <f>BQ89/BC89</f>
        <v>3.7624806999485334</v>
      </c>
      <c r="BS89" s="28"/>
    </row>
    <row r="90" spans="48:71" ht="24.75" customHeight="1">
      <c r="AV90" s="12">
        <f aca="true" t="shared" si="26" ref="AV90:AV106">AV89+1</f>
        <v>2</v>
      </c>
      <c r="AW90" s="11" t="s">
        <v>35</v>
      </c>
      <c r="AX90" s="16">
        <v>19</v>
      </c>
      <c r="AY90" s="16">
        <v>1151</v>
      </c>
      <c r="AZ90" s="16">
        <v>1109</v>
      </c>
      <c r="BA90" s="16">
        <v>22</v>
      </c>
      <c r="BB90" s="16">
        <v>30</v>
      </c>
      <c r="BC90" s="17">
        <f t="shared" si="24"/>
        <v>1161</v>
      </c>
      <c r="BD90" s="17">
        <f t="shared" si="25"/>
        <v>9</v>
      </c>
      <c r="BE90" s="17">
        <f aca="true" t="shared" si="27" ref="BE90:BE108">BF90+BG90+BH90+BI90+BJ90+BK90+BL90+BM90+BN90+BO90+BP90</f>
        <v>3965</v>
      </c>
      <c r="BF90" s="16">
        <v>460</v>
      </c>
      <c r="BG90" s="16">
        <v>4</v>
      </c>
      <c r="BH90" s="16">
        <v>11</v>
      </c>
      <c r="BI90" s="16"/>
      <c r="BJ90" s="16"/>
      <c r="BK90" s="16">
        <v>32</v>
      </c>
      <c r="BL90" s="16"/>
      <c r="BM90" s="16">
        <v>219</v>
      </c>
      <c r="BN90" s="16">
        <v>684</v>
      </c>
      <c r="BO90" s="16">
        <v>575</v>
      </c>
      <c r="BP90" s="16">
        <v>1980</v>
      </c>
      <c r="BQ90" s="24">
        <v>3893</v>
      </c>
      <c r="BR90" s="37">
        <f>BQ90/BC90</f>
        <v>3.3531438415159345</v>
      </c>
      <c r="BS90" s="28"/>
    </row>
    <row r="91" spans="48:71" ht="24.75" customHeight="1">
      <c r="AV91" s="12">
        <f t="shared" si="26"/>
        <v>3</v>
      </c>
      <c r="AW91" s="49" t="s">
        <v>173</v>
      </c>
      <c r="AX91" s="16">
        <v>2</v>
      </c>
      <c r="AY91" s="16">
        <v>260</v>
      </c>
      <c r="AZ91" s="16">
        <v>236</v>
      </c>
      <c r="BA91" s="16">
        <v>9</v>
      </c>
      <c r="BB91" s="16">
        <v>7</v>
      </c>
      <c r="BC91" s="17">
        <f t="shared" si="24"/>
        <v>252</v>
      </c>
      <c r="BD91" s="17">
        <f t="shared" si="25"/>
        <v>10</v>
      </c>
      <c r="BE91" s="17">
        <f t="shared" si="27"/>
        <v>1137</v>
      </c>
      <c r="BF91" s="16">
        <v>28</v>
      </c>
      <c r="BG91" s="16"/>
      <c r="BH91" s="16">
        <v>6</v>
      </c>
      <c r="BI91" s="16"/>
      <c r="BJ91" s="16"/>
      <c r="BK91" s="16"/>
      <c r="BL91" s="16"/>
      <c r="BM91" s="16">
        <v>10</v>
      </c>
      <c r="BN91" s="16">
        <v>69</v>
      </c>
      <c r="BO91" s="16">
        <v>208</v>
      </c>
      <c r="BP91" s="16">
        <v>816</v>
      </c>
      <c r="BQ91" s="24">
        <v>1419</v>
      </c>
      <c r="BR91" s="37">
        <f aca="true" t="shared" si="28" ref="BR91:BR108">BQ91/BC91</f>
        <v>5.630952380952381</v>
      </c>
      <c r="BS91" s="28"/>
    </row>
    <row r="92" spans="48:71" ht="24.75" customHeight="1">
      <c r="AV92" s="12">
        <f t="shared" si="26"/>
        <v>4</v>
      </c>
      <c r="AW92" s="11" t="s">
        <v>36</v>
      </c>
      <c r="AX92" s="16">
        <v>18</v>
      </c>
      <c r="AY92" s="16">
        <v>2691</v>
      </c>
      <c r="AZ92" s="16">
        <v>2620</v>
      </c>
      <c r="BA92" s="16">
        <v>17</v>
      </c>
      <c r="BB92" s="16">
        <v>39</v>
      </c>
      <c r="BC92" s="17">
        <f t="shared" si="24"/>
        <v>2676</v>
      </c>
      <c r="BD92" s="17">
        <f t="shared" si="25"/>
        <v>33</v>
      </c>
      <c r="BE92" s="17">
        <f t="shared" si="27"/>
        <v>11934</v>
      </c>
      <c r="BF92" s="16">
        <v>60</v>
      </c>
      <c r="BG92" s="16"/>
      <c r="BH92" s="16">
        <v>25</v>
      </c>
      <c r="BI92" s="16">
        <v>1046</v>
      </c>
      <c r="BJ92" s="16">
        <v>1176</v>
      </c>
      <c r="BK92" s="16">
        <v>91</v>
      </c>
      <c r="BL92" s="16"/>
      <c r="BM92" s="16">
        <v>712</v>
      </c>
      <c r="BN92" s="16">
        <v>504</v>
      </c>
      <c r="BO92" s="16">
        <v>1931</v>
      </c>
      <c r="BP92" s="16">
        <v>6389</v>
      </c>
      <c r="BQ92" s="24">
        <v>10345</v>
      </c>
      <c r="BR92" s="37">
        <f t="shared" si="28"/>
        <v>3.865844544095665</v>
      </c>
      <c r="BS92" s="28"/>
    </row>
    <row r="93" spans="48:71" ht="24" customHeight="1">
      <c r="AV93" s="12">
        <f t="shared" si="26"/>
        <v>5</v>
      </c>
      <c r="AW93" s="11" t="s">
        <v>37</v>
      </c>
      <c r="AX93" s="16">
        <v>12</v>
      </c>
      <c r="AY93" s="16">
        <v>1367</v>
      </c>
      <c r="AZ93" s="16">
        <v>1355</v>
      </c>
      <c r="BA93" s="16">
        <v>2</v>
      </c>
      <c r="BB93" s="16"/>
      <c r="BC93" s="17">
        <f t="shared" si="24"/>
        <v>1357</v>
      </c>
      <c r="BD93" s="17">
        <f t="shared" si="25"/>
        <v>22</v>
      </c>
      <c r="BE93" s="17">
        <f t="shared" si="27"/>
        <v>3468</v>
      </c>
      <c r="BF93" s="16">
        <v>91</v>
      </c>
      <c r="BG93" s="16"/>
      <c r="BH93" s="16">
        <v>1</v>
      </c>
      <c r="BI93" s="16"/>
      <c r="BJ93" s="16"/>
      <c r="BK93" s="16">
        <v>90</v>
      </c>
      <c r="BL93" s="16"/>
      <c r="BM93" s="16">
        <v>160</v>
      </c>
      <c r="BN93" s="46">
        <v>160</v>
      </c>
      <c r="BO93" s="16">
        <v>112</v>
      </c>
      <c r="BP93" s="16">
        <v>2854</v>
      </c>
      <c r="BQ93" s="24">
        <v>2505</v>
      </c>
      <c r="BR93" s="37">
        <f t="shared" si="28"/>
        <v>1.8459837877671335</v>
      </c>
      <c r="BS93" s="28"/>
    </row>
    <row r="94" spans="48:71" ht="24" customHeight="1">
      <c r="AV94" s="12">
        <f t="shared" si="26"/>
        <v>6</v>
      </c>
      <c r="AW94" s="11" t="s">
        <v>64</v>
      </c>
      <c r="AX94" s="16"/>
      <c r="AY94" s="16">
        <v>57</v>
      </c>
      <c r="AZ94" s="16">
        <v>48</v>
      </c>
      <c r="BA94" s="16"/>
      <c r="BB94" s="16"/>
      <c r="BC94" s="17">
        <f t="shared" si="24"/>
        <v>48</v>
      </c>
      <c r="BD94" s="17">
        <f t="shared" si="25"/>
        <v>9</v>
      </c>
      <c r="BE94" s="17">
        <f t="shared" si="27"/>
        <v>361</v>
      </c>
      <c r="BF94" s="16">
        <v>8</v>
      </c>
      <c r="BG94" s="16"/>
      <c r="BH94" s="16"/>
      <c r="BI94" s="16"/>
      <c r="BJ94" s="16"/>
      <c r="BK94" s="16"/>
      <c r="BL94" s="16"/>
      <c r="BM94" s="16">
        <v>104</v>
      </c>
      <c r="BN94" s="46">
        <v>39</v>
      </c>
      <c r="BO94" s="16">
        <v>25</v>
      </c>
      <c r="BP94" s="16">
        <v>185</v>
      </c>
      <c r="BQ94" s="24">
        <v>295</v>
      </c>
      <c r="BR94" s="37">
        <f t="shared" si="28"/>
        <v>6.145833333333333</v>
      </c>
      <c r="BS94" s="28"/>
    </row>
    <row r="95" spans="48:71" ht="24" customHeight="1">
      <c r="AV95" s="12">
        <f t="shared" si="26"/>
        <v>7</v>
      </c>
      <c r="AW95" s="11" t="s">
        <v>38</v>
      </c>
      <c r="AX95" s="16">
        <v>4</v>
      </c>
      <c r="AY95" s="16">
        <v>378</v>
      </c>
      <c r="AZ95" s="16">
        <v>344</v>
      </c>
      <c r="BA95" s="16">
        <v>21</v>
      </c>
      <c r="BB95" s="16">
        <v>17</v>
      </c>
      <c r="BC95" s="17">
        <f t="shared" si="24"/>
        <v>382</v>
      </c>
      <c r="BD95" s="17">
        <f t="shared" si="25"/>
        <v>0</v>
      </c>
      <c r="BE95" s="17">
        <f t="shared" si="27"/>
        <v>2244</v>
      </c>
      <c r="BF95" s="16">
        <v>224</v>
      </c>
      <c r="BG95" s="16"/>
      <c r="BH95" s="16">
        <v>6</v>
      </c>
      <c r="BI95" s="16"/>
      <c r="BJ95" s="16"/>
      <c r="BK95" s="16">
        <v>20</v>
      </c>
      <c r="BL95" s="16"/>
      <c r="BM95" s="16">
        <v>339</v>
      </c>
      <c r="BN95" s="46">
        <v>374</v>
      </c>
      <c r="BO95" s="16">
        <v>308</v>
      </c>
      <c r="BP95" s="16">
        <v>973</v>
      </c>
      <c r="BQ95" s="24">
        <v>1249</v>
      </c>
      <c r="BR95" s="37">
        <f t="shared" si="28"/>
        <v>3.269633507853403</v>
      </c>
      <c r="BS95" s="28"/>
    </row>
    <row r="96" spans="48:71" ht="24.75" customHeight="1">
      <c r="AV96" s="12">
        <f t="shared" si="26"/>
        <v>8</v>
      </c>
      <c r="AW96" s="11" t="s">
        <v>39</v>
      </c>
      <c r="AX96" s="16">
        <v>12</v>
      </c>
      <c r="AY96" s="16">
        <v>132</v>
      </c>
      <c r="AZ96" s="16">
        <v>129</v>
      </c>
      <c r="BA96" s="16">
        <v>1</v>
      </c>
      <c r="BB96" s="16">
        <v>1</v>
      </c>
      <c r="BC96" s="17">
        <f t="shared" si="24"/>
        <v>131</v>
      </c>
      <c r="BD96" s="17">
        <f t="shared" si="25"/>
        <v>13</v>
      </c>
      <c r="BE96" s="17">
        <f t="shared" si="27"/>
        <v>448</v>
      </c>
      <c r="BF96" s="16"/>
      <c r="BG96" s="16"/>
      <c r="BH96" s="16"/>
      <c r="BI96" s="16"/>
      <c r="BJ96" s="16"/>
      <c r="BK96" s="16"/>
      <c r="BL96" s="16"/>
      <c r="BM96" s="16">
        <v>11</v>
      </c>
      <c r="BN96" s="46">
        <v>102</v>
      </c>
      <c r="BO96" s="16">
        <v>59</v>
      </c>
      <c r="BP96" s="16">
        <v>276</v>
      </c>
      <c r="BQ96" s="24">
        <v>361</v>
      </c>
      <c r="BR96" s="37">
        <f t="shared" si="28"/>
        <v>2.7557251908396947</v>
      </c>
      <c r="BS96" s="28"/>
    </row>
    <row r="97" spans="48:71" ht="24" customHeight="1">
      <c r="AV97" s="12">
        <f t="shared" si="26"/>
        <v>9</v>
      </c>
      <c r="AW97" s="11" t="s">
        <v>40</v>
      </c>
      <c r="AX97" s="16">
        <v>3</v>
      </c>
      <c r="AY97" s="16">
        <v>444</v>
      </c>
      <c r="AZ97" s="16">
        <v>440</v>
      </c>
      <c r="BA97" s="16"/>
      <c r="BB97" s="16"/>
      <c r="BC97" s="17">
        <f t="shared" si="24"/>
        <v>440</v>
      </c>
      <c r="BD97" s="17">
        <f t="shared" si="25"/>
        <v>7</v>
      </c>
      <c r="BE97" s="17">
        <f t="shared" si="27"/>
        <v>1333</v>
      </c>
      <c r="BF97" s="16"/>
      <c r="BG97" s="16"/>
      <c r="BH97" s="16"/>
      <c r="BI97" s="16"/>
      <c r="BJ97" s="16"/>
      <c r="BK97" s="16"/>
      <c r="BL97" s="16"/>
      <c r="BM97" s="16">
        <v>46</v>
      </c>
      <c r="BN97" s="46">
        <v>315</v>
      </c>
      <c r="BO97" s="16">
        <v>265</v>
      </c>
      <c r="BP97" s="16">
        <v>707</v>
      </c>
      <c r="BQ97" s="24">
        <v>888</v>
      </c>
      <c r="BR97" s="37">
        <f t="shared" si="28"/>
        <v>2.018181818181818</v>
      </c>
      <c r="BS97" s="28"/>
    </row>
    <row r="98" spans="48:71" ht="24.75" customHeight="1">
      <c r="AV98" s="12">
        <f t="shared" si="26"/>
        <v>10</v>
      </c>
      <c r="AW98" s="11" t="s">
        <v>62</v>
      </c>
      <c r="AX98" s="16">
        <v>2</v>
      </c>
      <c r="AY98" s="16">
        <v>967</v>
      </c>
      <c r="AZ98" s="16">
        <v>860</v>
      </c>
      <c r="BA98" s="16">
        <v>59</v>
      </c>
      <c r="BB98" s="16">
        <v>50</v>
      </c>
      <c r="BC98" s="17">
        <f t="shared" si="24"/>
        <v>969</v>
      </c>
      <c r="BD98" s="17">
        <f t="shared" si="25"/>
        <v>0</v>
      </c>
      <c r="BE98" s="17">
        <f t="shared" si="27"/>
        <v>5506</v>
      </c>
      <c r="BF98" s="16">
        <v>120</v>
      </c>
      <c r="BG98" s="16"/>
      <c r="BH98" s="16">
        <v>114</v>
      </c>
      <c r="BI98" s="16"/>
      <c r="BJ98" s="16"/>
      <c r="BK98" s="16">
        <v>2208</v>
      </c>
      <c r="BL98" s="16"/>
      <c r="BM98" s="16">
        <v>183</v>
      </c>
      <c r="BN98" s="46">
        <v>506</v>
      </c>
      <c r="BO98" s="16">
        <v>606</v>
      </c>
      <c r="BP98" s="16">
        <v>1769</v>
      </c>
      <c r="BQ98" s="24">
        <v>4963</v>
      </c>
      <c r="BR98" s="37">
        <f t="shared" si="28"/>
        <v>5.121775025799794</v>
      </c>
      <c r="BS98" s="28"/>
    </row>
    <row r="99" spans="48:71" ht="24.75" customHeight="1">
      <c r="AV99" s="12">
        <f t="shared" si="26"/>
        <v>11</v>
      </c>
      <c r="AW99" s="11" t="s">
        <v>41</v>
      </c>
      <c r="AX99" s="16">
        <v>1</v>
      </c>
      <c r="AY99" s="16">
        <v>36</v>
      </c>
      <c r="AZ99" s="16">
        <v>32</v>
      </c>
      <c r="BA99" s="16"/>
      <c r="BB99" s="16"/>
      <c r="BC99" s="17">
        <f t="shared" si="24"/>
        <v>32</v>
      </c>
      <c r="BD99" s="17">
        <f t="shared" si="25"/>
        <v>5</v>
      </c>
      <c r="BE99" s="17">
        <f t="shared" si="27"/>
        <v>227</v>
      </c>
      <c r="BF99" s="16"/>
      <c r="BG99" s="16"/>
      <c r="BH99" s="16"/>
      <c r="BI99" s="16"/>
      <c r="BJ99" s="16"/>
      <c r="BK99" s="16"/>
      <c r="BL99" s="16"/>
      <c r="BM99" s="16">
        <v>11</v>
      </c>
      <c r="BN99" s="46">
        <v>97</v>
      </c>
      <c r="BO99" s="16">
        <v>7</v>
      </c>
      <c r="BP99" s="16">
        <v>112</v>
      </c>
      <c r="BQ99" s="24">
        <v>167</v>
      </c>
      <c r="BR99" s="37">
        <f t="shared" si="28"/>
        <v>5.21875</v>
      </c>
      <c r="BS99" s="28"/>
    </row>
    <row r="100" spans="48:71" ht="24.75" customHeight="1">
      <c r="AV100" s="12">
        <f t="shared" si="26"/>
        <v>12</v>
      </c>
      <c r="AW100" s="11" t="s">
        <v>43</v>
      </c>
      <c r="AX100" s="16">
        <v>15</v>
      </c>
      <c r="AY100" s="16">
        <v>494</v>
      </c>
      <c r="AZ100" s="16">
        <v>486</v>
      </c>
      <c r="BA100" s="16"/>
      <c r="BB100" s="16">
        <v>1</v>
      </c>
      <c r="BC100" s="17">
        <f t="shared" si="24"/>
        <v>487</v>
      </c>
      <c r="BD100" s="17">
        <f t="shared" si="25"/>
        <v>22</v>
      </c>
      <c r="BE100" s="17">
        <f t="shared" si="27"/>
        <v>2220</v>
      </c>
      <c r="BF100" s="16">
        <v>34</v>
      </c>
      <c r="BG100" s="16"/>
      <c r="BH100" s="16"/>
      <c r="BI100" s="16"/>
      <c r="BJ100" s="16"/>
      <c r="BK100" s="16"/>
      <c r="BL100" s="16"/>
      <c r="BM100" s="16">
        <v>135</v>
      </c>
      <c r="BN100" s="46">
        <v>516</v>
      </c>
      <c r="BO100" s="16">
        <v>358</v>
      </c>
      <c r="BP100" s="16">
        <v>1177</v>
      </c>
      <c r="BQ100" s="24">
        <v>2925</v>
      </c>
      <c r="BR100" s="37">
        <f t="shared" si="28"/>
        <v>6.006160164271047</v>
      </c>
      <c r="BS100" s="28"/>
    </row>
    <row r="101" spans="48:71" ht="24.75" customHeight="1">
      <c r="AV101" s="12">
        <f t="shared" si="26"/>
        <v>13</v>
      </c>
      <c r="AW101" s="11" t="s">
        <v>44</v>
      </c>
      <c r="AX101" s="16">
        <v>11</v>
      </c>
      <c r="AY101" s="16">
        <v>562</v>
      </c>
      <c r="AZ101" s="16">
        <v>447</v>
      </c>
      <c r="BA101" s="16">
        <v>59</v>
      </c>
      <c r="BB101" s="16">
        <v>51</v>
      </c>
      <c r="BC101" s="17">
        <f t="shared" si="24"/>
        <v>557</v>
      </c>
      <c r="BD101" s="17">
        <f t="shared" si="25"/>
        <v>16</v>
      </c>
      <c r="BE101" s="17">
        <f t="shared" si="27"/>
        <v>3506</v>
      </c>
      <c r="BF101" s="16">
        <v>258</v>
      </c>
      <c r="BG101" s="16">
        <v>2</v>
      </c>
      <c r="BH101" s="16">
        <v>50</v>
      </c>
      <c r="BI101" s="16"/>
      <c r="BJ101" s="16"/>
      <c r="BK101" s="16">
        <v>25</v>
      </c>
      <c r="BL101" s="16"/>
      <c r="BM101" s="16">
        <v>245</v>
      </c>
      <c r="BN101" s="46">
        <v>349</v>
      </c>
      <c r="BO101" s="16">
        <v>421</v>
      </c>
      <c r="BP101" s="16">
        <v>2156</v>
      </c>
      <c r="BQ101" s="24">
        <v>1856</v>
      </c>
      <c r="BR101" s="37">
        <f t="shared" si="28"/>
        <v>3.33213644524237</v>
      </c>
      <c r="BS101" s="28"/>
    </row>
    <row r="102" spans="48:71" ht="24.75" customHeight="1">
      <c r="AV102" s="12">
        <f t="shared" si="26"/>
        <v>14</v>
      </c>
      <c r="AW102" s="11" t="s">
        <v>45</v>
      </c>
      <c r="AX102" s="34">
        <v>1</v>
      </c>
      <c r="AY102" s="16">
        <v>287</v>
      </c>
      <c r="AZ102" s="16">
        <v>276</v>
      </c>
      <c r="BA102" s="16"/>
      <c r="BB102" s="16">
        <v>1</v>
      </c>
      <c r="BC102" s="17">
        <f t="shared" si="24"/>
        <v>277</v>
      </c>
      <c r="BD102" s="17">
        <f t="shared" si="25"/>
        <v>11</v>
      </c>
      <c r="BE102" s="17">
        <f t="shared" si="27"/>
        <v>918</v>
      </c>
      <c r="BF102" s="16"/>
      <c r="BG102" s="16"/>
      <c r="BH102" s="16"/>
      <c r="BI102" s="16"/>
      <c r="BJ102" s="16"/>
      <c r="BK102" s="16"/>
      <c r="BL102" s="16"/>
      <c r="BM102" s="16">
        <v>35</v>
      </c>
      <c r="BN102" s="46">
        <v>200</v>
      </c>
      <c r="BO102" s="16">
        <v>160</v>
      </c>
      <c r="BP102" s="16">
        <v>523</v>
      </c>
      <c r="BQ102" s="24">
        <v>528</v>
      </c>
      <c r="BR102" s="37">
        <f t="shared" si="28"/>
        <v>1.9061371841155235</v>
      </c>
      <c r="BS102" s="28"/>
    </row>
    <row r="103" spans="48:71" ht="24" customHeight="1">
      <c r="AV103" s="12">
        <f>AV102+1</f>
        <v>15</v>
      </c>
      <c r="AW103" s="11" t="s">
        <v>46</v>
      </c>
      <c r="AX103" s="28">
        <v>12</v>
      </c>
      <c r="AY103" s="16">
        <v>823</v>
      </c>
      <c r="AZ103" s="16">
        <v>774</v>
      </c>
      <c r="BA103" s="16">
        <v>31</v>
      </c>
      <c r="BB103" s="16">
        <v>28</v>
      </c>
      <c r="BC103" s="17">
        <f t="shared" si="24"/>
        <v>833</v>
      </c>
      <c r="BD103" s="17">
        <f t="shared" si="25"/>
        <v>2</v>
      </c>
      <c r="BE103" s="17">
        <f t="shared" si="27"/>
        <v>5509</v>
      </c>
      <c r="BF103" s="16"/>
      <c r="BG103" s="16">
        <v>1194</v>
      </c>
      <c r="BH103" s="16">
        <v>59</v>
      </c>
      <c r="BI103" s="16"/>
      <c r="BJ103" s="16"/>
      <c r="BK103" s="16">
        <v>73</v>
      </c>
      <c r="BL103" s="16">
        <v>1651</v>
      </c>
      <c r="BM103" s="16">
        <v>178</v>
      </c>
      <c r="BN103" s="46">
        <v>471</v>
      </c>
      <c r="BO103" s="16">
        <v>449</v>
      </c>
      <c r="BP103" s="16">
        <v>1434</v>
      </c>
      <c r="BQ103" s="24">
        <v>4465</v>
      </c>
      <c r="BR103" s="37">
        <f t="shared" si="28"/>
        <v>5.3601440576230495</v>
      </c>
      <c r="BS103" s="28"/>
    </row>
    <row r="104" spans="48:71" ht="24.75" customHeight="1">
      <c r="AV104" s="12">
        <f t="shared" si="26"/>
        <v>16</v>
      </c>
      <c r="AW104" s="8" t="s">
        <v>81</v>
      </c>
      <c r="AX104" s="28">
        <v>3</v>
      </c>
      <c r="AY104" s="28">
        <v>468</v>
      </c>
      <c r="AZ104" s="16">
        <v>459</v>
      </c>
      <c r="BA104" s="16">
        <v>1</v>
      </c>
      <c r="BB104" s="16">
        <v>10</v>
      </c>
      <c r="BC104" s="17">
        <f t="shared" si="24"/>
        <v>470</v>
      </c>
      <c r="BD104" s="17">
        <f t="shared" si="25"/>
        <v>1</v>
      </c>
      <c r="BE104" s="17">
        <f t="shared" si="27"/>
        <v>2002</v>
      </c>
      <c r="BF104" s="16"/>
      <c r="BG104" s="16"/>
      <c r="BH104" s="16"/>
      <c r="BI104" s="16"/>
      <c r="BJ104" s="16"/>
      <c r="BK104" s="16"/>
      <c r="BL104" s="16"/>
      <c r="BM104" s="16">
        <v>72</v>
      </c>
      <c r="BN104" s="46">
        <v>571</v>
      </c>
      <c r="BO104" s="16">
        <v>307</v>
      </c>
      <c r="BP104" s="16">
        <v>1052</v>
      </c>
      <c r="BQ104" s="24">
        <v>2202</v>
      </c>
      <c r="BR104" s="37">
        <f t="shared" si="28"/>
        <v>4.685106382978724</v>
      </c>
      <c r="BS104" s="28"/>
    </row>
    <row r="105" spans="48:71" ht="24.75" customHeight="1">
      <c r="AV105" s="12">
        <f t="shared" si="26"/>
        <v>17</v>
      </c>
      <c r="AW105" s="8" t="s">
        <v>94</v>
      </c>
      <c r="AX105" s="34">
        <v>5</v>
      </c>
      <c r="AY105" s="28">
        <v>144</v>
      </c>
      <c r="AZ105" s="16">
        <v>138</v>
      </c>
      <c r="BA105" s="16"/>
      <c r="BB105" s="16"/>
      <c r="BC105" s="17">
        <f t="shared" si="24"/>
        <v>138</v>
      </c>
      <c r="BD105" s="17">
        <f t="shared" si="25"/>
        <v>11</v>
      </c>
      <c r="BE105" s="17">
        <f t="shared" si="27"/>
        <v>2191</v>
      </c>
      <c r="BF105" s="16"/>
      <c r="BG105" s="16"/>
      <c r="BH105" s="16">
        <v>9</v>
      </c>
      <c r="BI105" s="16"/>
      <c r="BJ105" s="16"/>
      <c r="BK105" s="16">
        <v>23</v>
      </c>
      <c r="BL105" s="16"/>
      <c r="BM105" s="16"/>
      <c r="BN105" s="46">
        <v>58</v>
      </c>
      <c r="BO105" s="16">
        <v>131</v>
      </c>
      <c r="BP105" s="16">
        <v>1970</v>
      </c>
      <c r="BQ105" s="24">
        <v>2084</v>
      </c>
      <c r="BR105" s="37">
        <f t="shared" si="28"/>
        <v>15.101449275362318</v>
      </c>
      <c r="BS105" s="28"/>
    </row>
    <row r="106" spans="48:71" ht="24.75" customHeight="1">
      <c r="AV106" s="12">
        <f t="shared" si="26"/>
        <v>18</v>
      </c>
      <c r="AW106" s="11" t="s">
        <v>42</v>
      </c>
      <c r="AX106" s="24">
        <v>10</v>
      </c>
      <c r="AY106" s="24">
        <v>417</v>
      </c>
      <c r="AZ106" s="24">
        <v>421</v>
      </c>
      <c r="BA106" s="24"/>
      <c r="BB106" s="24">
        <v>1</v>
      </c>
      <c r="BC106" s="17">
        <f t="shared" si="24"/>
        <v>422</v>
      </c>
      <c r="BD106" s="17">
        <f t="shared" si="25"/>
        <v>5</v>
      </c>
      <c r="BE106" s="17">
        <f t="shared" si="27"/>
        <v>2409</v>
      </c>
      <c r="BF106" s="24"/>
      <c r="BG106" s="24"/>
      <c r="BH106" s="24"/>
      <c r="BI106" s="24"/>
      <c r="BJ106" s="24"/>
      <c r="BK106" s="24"/>
      <c r="BL106" s="24"/>
      <c r="BM106" s="24"/>
      <c r="BN106" s="47"/>
      <c r="BO106" s="24"/>
      <c r="BP106" s="24">
        <v>2409</v>
      </c>
      <c r="BQ106" s="24">
        <v>2095</v>
      </c>
      <c r="BR106" s="37">
        <f t="shared" si="28"/>
        <v>4.964454976303317</v>
      </c>
      <c r="BS106" s="28"/>
    </row>
    <row r="107" spans="48:71" ht="24.75" customHeight="1">
      <c r="AV107" s="188" t="s">
        <v>82</v>
      </c>
      <c r="AW107" s="188"/>
      <c r="AX107" s="17">
        <f>SUM(AX89:AX106)</f>
        <v>185</v>
      </c>
      <c r="AY107" s="17">
        <f>SUM(AY89:AY106)</f>
        <v>14542</v>
      </c>
      <c r="AZ107" s="17">
        <f>SUM(AZ89:AZ106)</f>
        <v>13869</v>
      </c>
      <c r="BA107" s="17">
        <f>SUM(BA89:BA106)</f>
        <v>319</v>
      </c>
      <c r="BB107" s="17">
        <f>SUM(BB89:BB106)</f>
        <v>330</v>
      </c>
      <c r="BC107" s="17">
        <f t="shared" si="24"/>
        <v>14518</v>
      </c>
      <c r="BD107" s="17">
        <f t="shared" si="25"/>
        <v>209</v>
      </c>
      <c r="BE107" s="17">
        <f t="shared" si="27"/>
        <v>67314</v>
      </c>
      <c r="BF107" s="17">
        <f aca="true" t="shared" si="29" ref="BF107:BQ107">SUM(BF89:BF106)</f>
        <v>2577</v>
      </c>
      <c r="BG107" s="17">
        <f t="shared" si="29"/>
        <v>1220</v>
      </c>
      <c r="BH107" s="17">
        <f t="shared" si="29"/>
        <v>1337</v>
      </c>
      <c r="BI107" s="17">
        <f t="shared" si="29"/>
        <v>1046</v>
      </c>
      <c r="BJ107" s="17">
        <f t="shared" si="29"/>
        <v>1176</v>
      </c>
      <c r="BK107" s="17">
        <f t="shared" si="29"/>
        <v>3658</v>
      </c>
      <c r="BL107" s="17">
        <f t="shared" si="29"/>
        <v>1651</v>
      </c>
      <c r="BM107" s="17">
        <f t="shared" si="29"/>
        <v>4232</v>
      </c>
      <c r="BN107" s="17">
        <f t="shared" si="29"/>
        <v>6268</v>
      </c>
      <c r="BO107" s="17">
        <f t="shared" si="29"/>
        <v>7730</v>
      </c>
      <c r="BP107" s="17">
        <f t="shared" si="29"/>
        <v>36419</v>
      </c>
      <c r="BQ107" s="17">
        <f t="shared" si="29"/>
        <v>56861</v>
      </c>
      <c r="BR107" s="37">
        <f t="shared" si="28"/>
        <v>3.916586306653809</v>
      </c>
      <c r="BS107" s="17">
        <f>SUM(BS89:BS106)</f>
        <v>0</v>
      </c>
    </row>
    <row r="108" spans="48:71" ht="24.75" customHeight="1">
      <c r="AV108" s="12">
        <f>AV106+1</f>
        <v>19</v>
      </c>
      <c r="AW108" s="49" t="s">
        <v>96</v>
      </c>
      <c r="AX108" s="36">
        <v>3</v>
      </c>
      <c r="AY108" s="36">
        <v>743</v>
      </c>
      <c r="AZ108" s="36">
        <v>735</v>
      </c>
      <c r="BA108" s="36">
        <v>6</v>
      </c>
      <c r="BB108" s="36"/>
      <c r="BC108" s="17">
        <f t="shared" si="24"/>
        <v>741</v>
      </c>
      <c r="BD108" s="17">
        <f t="shared" si="25"/>
        <v>5</v>
      </c>
      <c r="BE108" s="17">
        <f t="shared" si="27"/>
        <v>905</v>
      </c>
      <c r="BF108" s="36"/>
      <c r="BG108" s="36"/>
      <c r="BH108" s="36"/>
      <c r="BI108" s="36"/>
      <c r="BJ108" s="36"/>
      <c r="BK108" s="36"/>
      <c r="BL108" s="36"/>
      <c r="BM108" s="36"/>
      <c r="BN108" s="48">
        <v>39</v>
      </c>
      <c r="BO108" s="36">
        <v>38</v>
      </c>
      <c r="BP108" s="36">
        <v>828</v>
      </c>
      <c r="BQ108" s="36">
        <v>882</v>
      </c>
      <c r="BR108" s="37">
        <f t="shared" si="28"/>
        <v>1.1902834008097165</v>
      </c>
      <c r="BS108" s="36"/>
    </row>
    <row r="109" spans="48:71" ht="15">
      <c r="AV109" s="43" t="s">
        <v>21</v>
      </c>
      <c r="AW109" s="43"/>
      <c r="AX109" s="39">
        <f>C28</f>
        <v>365</v>
      </c>
      <c r="AY109" s="43" t="s">
        <v>20</v>
      </c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</row>
    <row r="110" spans="48:71" ht="15"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185"/>
      <c r="BO110" s="185"/>
      <c r="BP110" s="44"/>
      <c r="BQ110" s="44"/>
      <c r="BR110" s="44"/>
      <c r="BS110" s="25"/>
    </row>
    <row r="111" spans="48:71" ht="15">
      <c r="AV111" s="25"/>
      <c r="AW111" s="25"/>
      <c r="AX111" s="25"/>
      <c r="AY111" s="25"/>
      <c r="AZ111" s="25"/>
      <c r="BA111" s="25"/>
      <c r="BB111" s="25"/>
      <c r="BC111" s="25"/>
      <c r="BD111" s="25"/>
      <c r="BN111" s="57" t="s">
        <v>95</v>
      </c>
      <c r="BO111" s="57"/>
      <c r="BP111" s="57"/>
      <c r="BQ111" s="58"/>
      <c r="BR111" s="58"/>
      <c r="BS111" s="25"/>
    </row>
    <row r="112" spans="48:71" ht="15"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45"/>
      <c r="BO112" s="44"/>
      <c r="BP112" s="44"/>
      <c r="BQ112" s="44"/>
      <c r="BR112" s="45"/>
      <c r="BS112" s="25"/>
    </row>
    <row r="113" spans="48:71" ht="15"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45"/>
      <c r="BO113" s="44"/>
      <c r="BP113" s="44"/>
      <c r="BQ113" s="44"/>
      <c r="BR113" s="45"/>
      <c r="BS113" s="25"/>
    </row>
    <row r="114" spans="48:71" ht="15">
      <c r="AV114" s="25"/>
      <c r="AW114" s="25"/>
      <c r="AX114" s="25"/>
      <c r="AY114" s="25"/>
      <c r="AZ114" s="25"/>
      <c r="BA114" s="25"/>
      <c r="BB114" s="25"/>
      <c r="BC114" s="25"/>
      <c r="BD114" s="25"/>
      <c r="BN114" s="56" t="s">
        <v>90</v>
      </c>
      <c r="BO114" s="56"/>
      <c r="BP114" s="56"/>
      <c r="BQ114" s="56"/>
      <c r="BR114" s="56"/>
      <c r="BS114" s="25"/>
    </row>
    <row r="115" spans="48:71" ht="15">
      <c r="AV115" s="40"/>
      <c r="AW115" s="42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57" t="s">
        <v>91</v>
      </c>
      <c r="BO115" s="57"/>
      <c r="BP115" s="57"/>
      <c r="BQ115" s="57"/>
      <c r="BR115" s="57"/>
      <c r="BS115" s="25"/>
    </row>
    <row r="117" spans="74:93" ht="18">
      <c r="BV117" s="186" t="s">
        <v>147</v>
      </c>
      <c r="BW117" s="186"/>
      <c r="BX117" s="186"/>
      <c r="BY117" s="186"/>
      <c r="BZ117" s="186"/>
      <c r="CA117" s="186"/>
      <c r="CB117" s="186"/>
      <c r="CC117" s="186"/>
      <c r="CD117" s="186"/>
      <c r="CE117" s="186"/>
      <c r="CF117" s="186"/>
      <c r="CG117" s="186"/>
      <c r="CH117" s="186"/>
      <c r="CI117" s="186"/>
      <c r="CJ117" s="186"/>
      <c r="CK117" s="186"/>
      <c r="CL117" s="186"/>
      <c r="CM117" s="186"/>
      <c r="CN117" s="186"/>
      <c r="CO117" s="186"/>
    </row>
    <row r="118" spans="74:93" ht="18">
      <c r="BV118" s="186" t="s">
        <v>146</v>
      </c>
      <c r="BW118" s="186"/>
      <c r="BX118" s="186"/>
      <c r="BY118" s="186"/>
      <c r="BZ118" s="186"/>
      <c r="CA118" s="186"/>
      <c r="CB118" s="186"/>
      <c r="CC118" s="186"/>
      <c r="CD118" s="186"/>
      <c r="CE118" s="186"/>
      <c r="CF118" s="186"/>
      <c r="CG118" s="186"/>
      <c r="CH118" s="186"/>
      <c r="CI118" s="186"/>
      <c r="CJ118" s="186"/>
      <c r="CK118" s="186"/>
      <c r="CL118" s="186"/>
      <c r="CM118" s="186"/>
      <c r="CN118" s="186"/>
      <c r="CO118" s="186"/>
    </row>
    <row r="119" spans="74:93" ht="18">
      <c r="BV119" s="187" t="str">
        <f>A3</f>
        <v>BULAN / TRIWULAN / TAHUN :           2022</v>
      </c>
      <c r="BW119" s="187"/>
      <c r="BX119" s="187"/>
      <c r="BY119" s="187"/>
      <c r="BZ119" s="187"/>
      <c r="CA119" s="187"/>
      <c r="CB119" s="187"/>
      <c r="CC119" s="187"/>
      <c r="CD119" s="187"/>
      <c r="CE119" s="187"/>
      <c r="CF119" s="187"/>
      <c r="CG119" s="187"/>
      <c r="CH119" s="187"/>
      <c r="CI119" s="187"/>
      <c r="CJ119" s="187"/>
      <c r="CK119" s="187"/>
      <c r="CL119" s="187"/>
      <c r="CM119" s="187"/>
      <c r="CN119" s="187"/>
      <c r="CO119" s="187"/>
    </row>
    <row r="120" spans="74:93" ht="24.75" customHeight="1">
      <c r="BV120" s="189" t="s">
        <v>1</v>
      </c>
      <c r="BW120" s="189" t="s">
        <v>22</v>
      </c>
      <c r="BX120" s="175" t="s">
        <v>23</v>
      </c>
      <c r="BY120" s="176"/>
      <c r="BZ120" s="175" t="s">
        <v>148</v>
      </c>
      <c r="CA120" s="179"/>
      <c r="CB120" s="179"/>
      <c r="CC120" s="176"/>
      <c r="CD120" s="175" t="s">
        <v>149</v>
      </c>
      <c r="CE120" s="179"/>
      <c r="CF120" s="179"/>
      <c r="CG120" s="179"/>
      <c r="CH120" s="179"/>
      <c r="CI120" s="179"/>
      <c r="CJ120" s="179"/>
      <c r="CK120" s="179"/>
      <c r="CL120" s="179"/>
      <c r="CM120" s="179"/>
      <c r="CN120" s="176"/>
      <c r="CO120" s="181" t="s">
        <v>71</v>
      </c>
    </row>
    <row r="121" spans="74:93" ht="24.75" customHeight="1">
      <c r="BV121" s="189"/>
      <c r="BW121" s="189"/>
      <c r="BX121" s="177"/>
      <c r="BY121" s="178"/>
      <c r="BZ121" s="190"/>
      <c r="CA121" s="191"/>
      <c r="CB121" s="191"/>
      <c r="CC121" s="192"/>
      <c r="CD121" s="177"/>
      <c r="CE121" s="180"/>
      <c r="CF121" s="180"/>
      <c r="CG121" s="180"/>
      <c r="CH121" s="180"/>
      <c r="CI121" s="180"/>
      <c r="CJ121" s="180"/>
      <c r="CK121" s="180"/>
      <c r="CL121" s="180"/>
      <c r="CM121" s="180"/>
      <c r="CN121" s="178"/>
      <c r="CO121" s="182"/>
    </row>
    <row r="122" spans="74:93" ht="30" customHeight="1">
      <c r="BV122" s="189"/>
      <c r="BW122" s="189"/>
      <c r="BX122" s="7" t="s">
        <v>26</v>
      </c>
      <c r="BY122" s="7" t="s">
        <v>27</v>
      </c>
      <c r="BZ122" s="7" t="s">
        <v>68</v>
      </c>
      <c r="CA122" s="7" t="s">
        <v>75</v>
      </c>
      <c r="CB122" s="10" t="s">
        <v>74</v>
      </c>
      <c r="CC122" s="27" t="s">
        <v>73</v>
      </c>
      <c r="CD122" s="92" t="s">
        <v>194</v>
      </c>
      <c r="CE122" s="92" t="s">
        <v>225</v>
      </c>
      <c r="CF122" s="92" t="s">
        <v>218</v>
      </c>
      <c r="CG122" s="92" t="s">
        <v>157</v>
      </c>
      <c r="CH122" s="92" t="s">
        <v>139</v>
      </c>
      <c r="CI122" s="92" t="s">
        <v>177</v>
      </c>
      <c r="CJ122" s="93" t="s">
        <v>176</v>
      </c>
      <c r="CK122" s="100" t="s">
        <v>161</v>
      </c>
      <c r="CL122" s="93" t="s">
        <v>30</v>
      </c>
      <c r="CM122" s="92" t="s">
        <v>31</v>
      </c>
      <c r="CN122" s="92" t="s">
        <v>32</v>
      </c>
      <c r="CO122" s="183"/>
    </row>
    <row r="123" spans="74:93" ht="24.75" customHeight="1">
      <c r="BV123" s="12">
        <v>1</v>
      </c>
      <c r="BW123" s="11" t="s">
        <v>61</v>
      </c>
      <c r="BX123" s="16">
        <v>55</v>
      </c>
      <c r="BY123" s="16">
        <v>3864</v>
      </c>
      <c r="BZ123" s="16">
        <v>3695</v>
      </c>
      <c r="CA123" s="16">
        <v>97</v>
      </c>
      <c r="CB123" s="16">
        <v>94</v>
      </c>
      <c r="CC123" s="17">
        <f>CD123+CE123+CF123+CG123+CH123+CI123+CJ123+CK123+CL123+CM123+CN123</f>
        <v>3886</v>
      </c>
      <c r="CD123" s="16">
        <v>277</v>
      </c>
      <c r="CE123" s="16">
        <v>143</v>
      </c>
      <c r="CF123" s="16">
        <v>190</v>
      </c>
      <c r="CG123" s="16"/>
      <c r="CH123" s="16"/>
      <c r="CI123" s="16">
        <v>184</v>
      </c>
      <c r="CJ123" s="16"/>
      <c r="CK123" s="16">
        <v>385</v>
      </c>
      <c r="CL123" s="46">
        <v>893</v>
      </c>
      <c r="CM123" s="16">
        <v>806</v>
      </c>
      <c r="CN123" s="16">
        <v>1008</v>
      </c>
      <c r="CO123" s="28"/>
    </row>
    <row r="124" spans="74:93" ht="24.75" customHeight="1">
      <c r="BV124" s="12">
        <f aca="true" t="shared" si="30" ref="BV124:BV140">BV123+1</f>
        <v>2</v>
      </c>
      <c r="BW124" s="11" t="s">
        <v>35</v>
      </c>
      <c r="BX124" s="16">
        <v>19</v>
      </c>
      <c r="BY124" s="16">
        <v>1151</v>
      </c>
      <c r="BZ124" s="16">
        <v>1109</v>
      </c>
      <c r="CA124" s="16">
        <v>22</v>
      </c>
      <c r="CB124" s="16">
        <v>30</v>
      </c>
      <c r="CC124" s="17">
        <f aca="true" t="shared" si="31" ref="CC124:CC142">CD124+CE124+CF124+CG124+CH124+CI124+CJ124+CK124+CL124+CM124+CN124</f>
        <v>1161</v>
      </c>
      <c r="CD124" s="16">
        <v>43</v>
      </c>
      <c r="CE124" s="16">
        <v>2</v>
      </c>
      <c r="CF124" s="16">
        <v>8</v>
      </c>
      <c r="CG124" s="16"/>
      <c r="CH124" s="16"/>
      <c r="CI124" s="16">
        <v>2</v>
      </c>
      <c r="CJ124" s="16"/>
      <c r="CK124" s="16">
        <v>39</v>
      </c>
      <c r="CL124" s="46">
        <v>191</v>
      </c>
      <c r="CM124" s="16">
        <v>147</v>
      </c>
      <c r="CN124" s="16">
        <v>729</v>
      </c>
      <c r="CO124" s="28"/>
    </row>
    <row r="125" spans="74:93" ht="24.75" customHeight="1">
      <c r="BV125" s="12">
        <f t="shared" si="30"/>
        <v>3</v>
      </c>
      <c r="BW125" s="49" t="s">
        <v>173</v>
      </c>
      <c r="BX125" s="16">
        <v>2</v>
      </c>
      <c r="BY125" s="16">
        <v>260</v>
      </c>
      <c r="BZ125" s="16">
        <v>236</v>
      </c>
      <c r="CA125" s="16">
        <v>9</v>
      </c>
      <c r="CB125" s="16">
        <v>7</v>
      </c>
      <c r="CC125" s="17">
        <f t="shared" si="31"/>
        <v>252</v>
      </c>
      <c r="CD125" s="16">
        <v>6</v>
      </c>
      <c r="CE125" s="16"/>
      <c r="CF125" s="16"/>
      <c r="CG125" s="16"/>
      <c r="CH125" s="16"/>
      <c r="CI125" s="16">
        <v>1</v>
      </c>
      <c r="CJ125" s="16"/>
      <c r="CK125" s="16">
        <v>4</v>
      </c>
      <c r="CL125" s="46">
        <v>41</v>
      </c>
      <c r="CM125" s="16">
        <v>32</v>
      </c>
      <c r="CN125" s="16">
        <v>168</v>
      </c>
      <c r="CO125" s="28"/>
    </row>
    <row r="126" spans="74:93" ht="24.75" customHeight="1">
      <c r="BV126" s="12">
        <f t="shared" si="30"/>
        <v>4</v>
      </c>
      <c r="BW126" s="11" t="s">
        <v>36</v>
      </c>
      <c r="BX126" s="16">
        <v>18</v>
      </c>
      <c r="BY126" s="16">
        <v>2691</v>
      </c>
      <c r="BZ126" s="16">
        <v>2620</v>
      </c>
      <c r="CA126" s="16">
        <v>17</v>
      </c>
      <c r="CB126" s="16">
        <v>39</v>
      </c>
      <c r="CC126" s="17">
        <f t="shared" si="31"/>
        <v>2676</v>
      </c>
      <c r="CD126" s="16"/>
      <c r="CE126" s="16"/>
      <c r="CF126" s="16"/>
      <c r="CG126" s="16">
        <v>174</v>
      </c>
      <c r="CH126" s="16">
        <v>66</v>
      </c>
      <c r="CI126" s="16">
        <v>5</v>
      </c>
      <c r="CJ126" s="16"/>
      <c r="CK126" s="16">
        <v>204</v>
      </c>
      <c r="CL126" s="46">
        <v>145</v>
      </c>
      <c r="CM126" s="16">
        <v>406</v>
      </c>
      <c r="CN126" s="16">
        <v>1676</v>
      </c>
      <c r="CO126" s="28"/>
    </row>
    <row r="127" spans="74:93" ht="24.75" customHeight="1">
      <c r="BV127" s="12">
        <f t="shared" si="30"/>
        <v>5</v>
      </c>
      <c r="BW127" s="11" t="s">
        <v>37</v>
      </c>
      <c r="BX127" s="16">
        <v>12</v>
      </c>
      <c r="BY127" s="16">
        <v>1367</v>
      </c>
      <c r="BZ127" s="16">
        <v>1355</v>
      </c>
      <c r="CA127" s="16">
        <v>2</v>
      </c>
      <c r="CB127" s="16"/>
      <c r="CC127" s="17">
        <f t="shared" si="31"/>
        <v>1357</v>
      </c>
      <c r="CD127" s="16">
        <v>2</v>
      </c>
      <c r="CE127" s="16"/>
      <c r="CF127" s="16"/>
      <c r="CG127" s="16"/>
      <c r="CH127" s="16"/>
      <c r="CI127" s="16">
        <v>9</v>
      </c>
      <c r="CJ127" s="16"/>
      <c r="CK127" s="16">
        <v>26</v>
      </c>
      <c r="CL127" s="46">
        <v>34</v>
      </c>
      <c r="CM127" s="16">
        <v>28</v>
      </c>
      <c r="CN127" s="16">
        <v>1258</v>
      </c>
      <c r="CO127" s="28"/>
    </row>
    <row r="128" spans="74:93" ht="24.75" customHeight="1">
      <c r="BV128" s="12">
        <f t="shared" si="30"/>
        <v>6</v>
      </c>
      <c r="BW128" s="11" t="s">
        <v>64</v>
      </c>
      <c r="BX128" s="16"/>
      <c r="BY128" s="16">
        <v>57</v>
      </c>
      <c r="BZ128" s="16">
        <v>48</v>
      </c>
      <c r="CA128" s="16"/>
      <c r="CB128" s="16"/>
      <c r="CC128" s="17">
        <f t="shared" si="31"/>
        <v>48</v>
      </c>
      <c r="CD128" s="16">
        <v>6</v>
      </c>
      <c r="CE128" s="16"/>
      <c r="CF128" s="16">
        <v>1</v>
      </c>
      <c r="CG128" s="16"/>
      <c r="CH128" s="16"/>
      <c r="CI128" s="16">
        <v>4</v>
      </c>
      <c r="CJ128" s="16"/>
      <c r="CK128" s="16">
        <v>8</v>
      </c>
      <c r="CL128" s="46">
        <v>3</v>
      </c>
      <c r="CM128" s="16">
        <v>1</v>
      </c>
      <c r="CN128" s="16">
        <v>25</v>
      </c>
      <c r="CO128" s="28"/>
    </row>
    <row r="129" spans="74:93" ht="24.75" customHeight="1">
      <c r="BV129" s="12">
        <f t="shared" si="30"/>
        <v>7</v>
      </c>
      <c r="BW129" s="11" t="s">
        <v>38</v>
      </c>
      <c r="BX129" s="16">
        <v>4</v>
      </c>
      <c r="BY129" s="16">
        <v>378</v>
      </c>
      <c r="BZ129" s="16">
        <v>344</v>
      </c>
      <c r="CA129" s="16">
        <v>21</v>
      </c>
      <c r="CB129" s="16">
        <v>17</v>
      </c>
      <c r="CC129" s="17">
        <f t="shared" si="31"/>
        <v>382</v>
      </c>
      <c r="CD129" s="16">
        <v>19</v>
      </c>
      <c r="CE129" s="16"/>
      <c r="CF129" s="16"/>
      <c r="CG129" s="16"/>
      <c r="CH129" s="16"/>
      <c r="CI129" s="16">
        <v>1</v>
      </c>
      <c r="CJ129" s="16"/>
      <c r="CK129" s="16">
        <v>62</v>
      </c>
      <c r="CL129" s="46">
        <v>50</v>
      </c>
      <c r="CM129" s="16">
        <v>64</v>
      </c>
      <c r="CN129" s="16">
        <v>186</v>
      </c>
      <c r="CO129" s="28"/>
    </row>
    <row r="130" spans="74:93" ht="24.75" customHeight="1">
      <c r="BV130" s="12">
        <f t="shared" si="30"/>
        <v>8</v>
      </c>
      <c r="BW130" s="11" t="s">
        <v>39</v>
      </c>
      <c r="BX130" s="16">
        <v>12</v>
      </c>
      <c r="BY130" s="16">
        <v>132</v>
      </c>
      <c r="BZ130" s="16">
        <v>129</v>
      </c>
      <c r="CA130" s="16">
        <v>1</v>
      </c>
      <c r="CB130" s="16">
        <v>1</v>
      </c>
      <c r="CC130" s="17">
        <f t="shared" si="31"/>
        <v>131</v>
      </c>
      <c r="CD130" s="16"/>
      <c r="CE130" s="16"/>
      <c r="CF130" s="16"/>
      <c r="CG130" s="16"/>
      <c r="CH130" s="16"/>
      <c r="CI130" s="16"/>
      <c r="CJ130" s="16"/>
      <c r="CK130" s="16">
        <v>4</v>
      </c>
      <c r="CL130" s="46">
        <v>27</v>
      </c>
      <c r="CM130" s="16">
        <v>18</v>
      </c>
      <c r="CN130" s="16">
        <v>82</v>
      </c>
      <c r="CO130" s="28"/>
    </row>
    <row r="131" spans="74:93" ht="24.75" customHeight="1">
      <c r="BV131" s="12">
        <f t="shared" si="30"/>
        <v>9</v>
      </c>
      <c r="BW131" s="11" t="s">
        <v>40</v>
      </c>
      <c r="BX131" s="16">
        <v>3</v>
      </c>
      <c r="BY131" s="16">
        <v>444</v>
      </c>
      <c r="BZ131" s="16">
        <v>440</v>
      </c>
      <c r="CA131" s="16"/>
      <c r="CB131" s="16"/>
      <c r="CC131" s="17">
        <f t="shared" si="31"/>
        <v>440</v>
      </c>
      <c r="CD131" s="16"/>
      <c r="CE131" s="16"/>
      <c r="CF131" s="16"/>
      <c r="CG131" s="16"/>
      <c r="CH131" s="16"/>
      <c r="CI131" s="16"/>
      <c r="CJ131" s="16"/>
      <c r="CK131" s="16">
        <v>19</v>
      </c>
      <c r="CL131" s="46">
        <v>105</v>
      </c>
      <c r="CM131" s="16">
        <v>67</v>
      </c>
      <c r="CN131" s="16">
        <v>249</v>
      </c>
      <c r="CO131" s="28"/>
    </row>
    <row r="132" spans="74:93" ht="24.75" customHeight="1">
      <c r="BV132" s="12">
        <f t="shared" si="30"/>
        <v>10</v>
      </c>
      <c r="BW132" s="11" t="s">
        <v>62</v>
      </c>
      <c r="BX132" s="16">
        <v>2</v>
      </c>
      <c r="BY132" s="16">
        <v>967</v>
      </c>
      <c r="BZ132" s="16">
        <v>860</v>
      </c>
      <c r="CA132" s="16">
        <v>59</v>
      </c>
      <c r="CB132" s="16">
        <v>50</v>
      </c>
      <c r="CC132" s="17">
        <f t="shared" si="31"/>
        <v>969</v>
      </c>
      <c r="CD132" s="16">
        <v>14</v>
      </c>
      <c r="CE132" s="16"/>
      <c r="CF132" s="16">
        <v>9</v>
      </c>
      <c r="CG132" s="16"/>
      <c r="CH132" s="16"/>
      <c r="CI132" s="16">
        <v>358</v>
      </c>
      <c r="CJ132" s="16"/>
      <c r="CK132" s="16">
        <v>47</v>
      </c>
      <c r="CL132" s="46">
        <v>98</v>
      </c>
      <c r="CM132" s="16">
        <v>84</v>
      </c>
      <c r="CN132" s="16">
        <v>359</v>
      </c>
      <c r="CO132" s="28"/>
    </row>
    <row r="133" spans="74:93" ht="24.75" customHeight="1">
      <c r="BV133" s="12">
        <f t="shared" si="30"/>
        <v>11</v>
      </c>
      <c r="BW133" s="11" t="s">
        <v>41</v>
      </c>
      <c r="BX133" s="16">
        <v>1</v>
      </c>
      <c r="BY133" s="16">
        <v>36</v>
      </c>
      <c r="BZ133" s="16">
        <v>32</v>
      </c>
      <c r="CA133" s="16"/>
      <c r="CB133" s="16"/>
      <c r="CC133" s="17">
        <f t="shared" si="31"/>
        <v>32</v>
      </c>
      <c r="CD133" s="16"/>
      <c r="CE133" s="16"/>
      <c r="CF133" s="16"/>
      <c r="CG133" s="16"/>
      <c r="CH133" s="16"/>
      <c r="CI133" s="16"/>
      <c r="CJ133" s="16"/>
      <c r="CK133" s="16"/>
      <c r="CL133" s="46">
        <v>7</v>
      </c>
      <c r="CM133" s="16">
        <v>2</v>
      </c>
      <c r="CN133" s="16">
        <v>23</v>
      </c>
      <c r="CO133" s="28"/>
    </row>
    <row r="134" spans="74:93" ht="24.75" customHeight="1">
      <c r="BV134" s="12">
        <f t="shared" si="30"/>
        <v>12</v>
      </c>
      <c r="BW134" s="11" t="s">
        <v>43</v>
      </c>
      <c r="BX134" s="16">
        <v>15</v>
      </c>
      <c r="BY134" s="16">
        <v>494</v>
      </c>
      <c r="BZ134" s="16">
        <v>486</v>
      </c>
      <c r="CA134" s="16"/>
      <c r="CB134" s="16">
        <v>1</v>
      </c>
      <c r="CC134" s="17">
        <f t="shared" si="31"/>
        <v>487</v>
      </c>
      <c r="CD134" s="16">
        <v>1</v>
      </c>
      <c r="CE134" s="16"/>
      <c r="CF134" s="16"/>
      <c r="CG134" s="16"/>
      <c r="CH134" s="16"/>
      <c r="CI134" s="16"/>
      <c r="CJ134" s="16"/>
      <c r="CK134" s="16">
        <v>17</v>
      </c>
      <c r="CL134" s="46">
        <v>120</v>
      </c>
      <c r="CM134" s="16">
        <v>75</v>
      </c>
      <c r="CN134" s="16">
        <v>274</v>
      </c>
      <c r="CO134" s="28"/>
    </row>
    <row r="135" spans="74:93" ht="24.75" customHeight="1">
      <c r="BV135" s="12">
        <f t="shared" si="30"/>
        <v>13</v>
      </c>
      <c r="BW135" s="11" t="s">
        <v>44</v>
      </c>
      <c r="BX135" s="16">
        <v>11</v>
      </c>
      <c r="BY135" s="16">
        <v>562</v>
      </c>
      <c r="BZ135" s="16">
        <v>447</v>
      </c>
      <c r="CA135" s="16">
        <v>59</v>
      </c>
      <c r="CB135" s="16">
        <v>51</v>
      </c>
      <c r="CC135" s="17">
        <f t="shared" si="31"/>
        <v>557</v>
      </c>
      <c r="CD135" s="16">
        <v>83</v>
      </c>
      <c r="CE135" s="16"/>
      <c r="CF135" s="16">
        <v>9</v>
      </c>
      <c r="CG135" s="16"/>
      <c r="CH135" s="16"/>
      <c r="CI135" s="16">
        <v>5</v>
      </c>
      <c r="CJ135" s="16"/>
      <c r="CK135" s="16">
        <v>57</v>
      </c>
      <c r="CL135" s="46">
        <v>48</v>
      </c>
      <c r="CM135" s="16">
        <v>87</v>
      </c>
      <c r="CN135" s="16">
        <v>268</v>
      </c>
      <c r="CO135" s="28"/>
    </row>
    <row r="136" spans="74:93" ht="24.75" customHeight="1">
      <c r="BV136" s="12">
        <f t="shared" si="30"/>
        <v>14</v>
      </c>
      <c r="BW136" s="11" t="s">
        <v>45</v>
      </c>
      <c r="BX136" s="34">
        <v>1</v>
      </c>
      <c r="BY136" s="16">
        <v>287</v>
      </c>
      <c r="BZ136" s="16">
        <v>276</v>
      </c>
      <c r="CA136" s="16"/>
      <c r="CB136" s="16">
        <v>1</v>
      </c>
      <c r="CC136" s="17">
        <f t="shared" si="31"/>
        <v>277</v>
      </c>
      <c r="CD136" s="16"/>
      <c r="CE136" s="16"/>
      <c r="CF136" s="16"/>
      <c r="CG136" s="16"/>
      <c r="CH136" s="16"/>
      <c r="CI136" s="16"/>
      <c r="CJ136" s="16"/>
      <c r="CK136" s="16">
        <v>13</v>
      </c>
      <c r="CL136" s="46">
        <v>67</v>
      </c>
      <c r="CM136" s="16">
        <v>52</v>
      </c>
      <c r="CN136" s="16">
        <v>145</v>
      </c>
      <c r="CO136" s="28"/>
    </row>
    <row r="137" spans="74:93" ht="24.75" customHeight="1">
      <c r="BV137" s="12">
        <f>BV136+1</f>
        <v>15</v>
      </c>
      <c r="BW137" s="11" t="s">
        <v>46</v>
      </c>
      <c r="BX137" s="28">
        <v>12</v>
      </c>
      <c r="BY137" s="16">
        <v>823</v>
      </c>
      <c r="BZ137" s="16">
        <v>774</v>
      </c>
      <c r="CA137" s="16">
        <v>31</v>
      </c>
      <c r="CB137" s="16">
        <v>28</v>
      </c>
      <c r="CC137" s="17">
        <f t="shared" si="31"/>
        <v>833</v>
      </c>
      <c r="CD137" s="16"/>
      <c r="CE137" s="16">
        <v>67</v>
      </c>
      <c r="CF137" s="16"/>
      <c r="CG137" s="16"/>
      <c r="CH137" s="16"/>
      <c r="CI137" s="16">
        <v>8</v>
      </c>
      <c r="CJ137" s="16">
        <v>370</v>
      </c>
      <c r="CK137" s="16">
        <v>39</v>
      </c>
      <c r="CL137" s="46">
        <v>104</v>
      </c>
      <c r="CM137" s="16">
        <v>65</v>
      </c>
      <c r="CN137" s="16">
        <v>180</v>
      </c>
      <c r="CO137" s="28"/>
    </row>
    <row r="138" spans="74:93" ht="24.75" customHeight="1">
      <c r="BV138" s="12">
        <f t="shared" si="30"/>
        <v>16</v>
      </c>
      <c r="BW138" s="8" t="s">
        <v>81</v>
      </c>
      <c r="BX138" s="28">
        <v>3</v>
      </c>
      <c r="BY138" s="28">
        <v>468</v>
      </c>
      <c r="BZ138" s="16">
        <v>459</v>
      </c>
      <c r="CA138" s="16">
        <v>1</v>
      </c>
      <c r="CB138" s="16">
        <v>10</v>
      </c>
      <c r="CC138" s="17">
        <f t="shared" si="31"/>
        <v>470</v>
      </c>
      <c r="CD138" s="16">
        <v>4</v>
      </c>
      <c r="CE138" s="16"/>
      <c r="CF138" s="16"/>
      <c r="CG138" s="16"/>
      <c r="CH138" s="16"/>
      <c r="CI138" s="16">
        <v>1</v>
      </c>
      <c r="CJ138" s="16"/>
      <c r="CK138" s="16">
        <v>13</v>
      </c>
      <c r="CL138" s="46">
        <v>84</v>
      </c>
      <c r="CM138" s="16">
        <v>41</v>
      </c>
      <c r="CN138" s="16">
        <v>327</v>
      </c>
      <c r="CO138" s="28"/>
    </row>
    <row r="139" spans="74:93" ht="24.75" customHeight="1">
      <c r="BV139" s="12">
        <f t="shared" si="30"/>
        <v>17</v>
      </c>
      <c r="BW139" s="8" t="s">
        <v>94</v>
      </c>
      <c r="BX139" s="34">
        <v>5</v>
      </c>
      <c r="BY139" s="28">
        <v>144</v>
      </c>
      <c r="BZ139" s="16">
        <v>138</v>
      </c>
      <c r="CA139" s="16"/>
      <c r="CB139" s="16"/>
      <c r="CC139" s="17">
        <f t="shared" si="31"/>
        <v>138</v>
      </c>
      <c r="CD139" s="16"/>
      <c r="CE139" s="16"/>
      <c r="CF139" s="16"/>
      <c r="CG139" s="16"/>
      <c r="CH139" s="16"/>
      <c r="CI139" s="16"/>
      <c r="CJ139" s="16"/>
      <c r="CK139" s="16"/>
      <c r="CL139" s="46">
        <v>2</v>
      </c>
      <c r="CM139" s="16">
        <v>8</v>
      </c>
      <c r="CN139" s="16">
        <v>128</v>
      </c>
      <c r="CO139" s="28"/>
    </row>
    <row r="140" spans="74:93" ht="24.75" customHeight="1">
      <c r="BV140" s="12">
        <f t="shared" si="30"/>
        <v>18</v>
      </c>
      <c r="BW140" s="11" t="s">
        <v>42</v>
      </c>
      <c r="BX140" s="24">
        <v>10</v>
      </c>
      <c r="BY140" s="24">
        <v>417</v>
      </c>
      <c r="BZ140" s="24">
        <v>421</v>
      </c>
      <c r="CA140" s="24"/>
      <c r="CB140" s="24">
        <v>1</v>
      </c>
      <c r="CC140" s="17">
        <f t="shared" si="31"/>
        <v>422</v>
      </c>
      <c r="CD140" s="24"/>
      <c r="CE140" s="24"/>
      <c r="CF140" s="24"/>
      <c r="CG140" s="24"/>
      <c r="CH140" s="24"/>
      <c r="CI140" s="24"/>
      <c r="CJ140" s="24"/>
      <c r="CK140" s="24"/>
      <c r="CL140" s="47"/>
      <c r="CM140" s="24"/>
      <c r="CN140" s="24">
        <v>422</v>
      </c>
      <c r="CO140" s="28"/>
    </row>
    <row r="141" spans="74:93" ht="24.75" customHeight="1">
      <c r="BV141" s="188" t="s">
        <v>82</v>
      </c>
      <c r="BW141" s="188"/>
      <c r="BX141" s="17">
        <f>SUM(BX123:BX140)</f>
        <v>185</v>
      </c>
      <c r="BY141" s="17">
        <f>SUM(BY123:BY140)</f>
        <v>14542</v>
      </c>
      <c r="BZ141" s="17">
        <f>SUM(BZ123:BZ140)</f>
        <v>13869</v>
      </c>
      <c r="CA141" s="17">
        <f>SUM(CA123:CA140)</f>
        <v>319</v>
      </c>
      <c r="CB141" s="17">
        <f>SUM(CB123:CB140)</f>
        <v>330</v>
      </c>
      <c r="CC141" s="17">
        <f t="shared" si="31"/>
        <v>14518</v>
      </c>
      <c r="CD141" s="17">
        <f aca="true" t="shared" si="32" ref="CD141:CO141">SUM(CD123:CD140)</f>
        <v>455</v>
      </c>
      <c r="CE141" s="17">
        <f t="shared" si="32"/>
        <v>212</v>
      </c>
      <c r="CF141" s="17">
        <f t="shared" si="32"/>
        <v>217</v>
      </c>
      <c r="CG141" s="17">
        <f t="shared" si="32"/>
        <v>174</v>
      </c>
      <c r="CH141" s="17">
        <f t="shared" si="32"/>
        <v>66</v>
      </c>
      <c r="CI141" s="17">
        <f t="shared" si="32"/>
        <v>578</v>
      </c>
      <c r="CJ141" s="17">
        <f t="shared" si="32"/>
        <v>370</v>
      </c>
      <c r="CK141" s="17">
        <f t="shared" si="32"/>
        <v>937</v>
      </c>
      <c r="CL141" s="17">
        <f t="shared" si="32"/>
        <v>2019</v>
      </c>
      <c r="CM141" s="17">
        <f t="shared" si="32"/>
        <v>1983</v>
      </c>
      <c r="CN141" s="17">
        <f t="shared" si="32"/>
        <v>7507</v>
      </c>
      <c r="CO141" s="17">
        <f t="shared" si="32"/>
        <v>0</v>
      </c>
    </row>
    <row r="142" spans="74:93" ht="24.75" customHeight="1">
      <c r="BV142" s="12">
        <f>BV140+1</f>
        <v>19</v>
      </c>
      <c r="BW142" s="49" t="s">
        <v>96</v>
      </c>
      <c r="BX142" s="36">
        <v>3</v>
      </c>
      <c r="BY142" s="36">
        <v>743</v>
      </c>
      <c r="BZ142" s="36">
        <v>735</v>
      </c>
      <c r="CA142" s="36">
        <v>6</v>
      </c>
      <c r="CB142" s="36"/>
      <c r="CC142" s="17">
        <f t="shared" si="31"/>
        <v>0</v>
      </c>
      <c r="CD142" s="36"/>
      <c r="CE142" s="36"/>
      <c r="CF142" s="36"/>
      <c r="CG142" s="36"/>
      <c r="CH142" s="36"/>
      <c r="CI142" s="36"/>
      <c r="CJ142" s="36"/>
      <c r="CK142" s="36"/>
      <c r="CL142" s="48"/>
      <c r="CM142" s="36"/>
      <c r="CN142" s="36"/>
      <c r="CO142" s="36"/>
    </row>
    <row r="143" spans="74:93" ht="15">
      <c r="BV143" s="43" t="s">
        <v>21</v>
      </c>
      <c r="BW143" s="43"/>
      <c r="BX143" s="39">
        <v>366</v>
      </c>
      <c r="BY143" s="43" t="s">
        <v>20</v>
      </c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O143" s="25"/>
    </row>
    <row r="144" spans="74:93" ht="57"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44" t="s">
        <v>142</v>
      </c>
      <c r="CL144" s="44"/>
      <c r="CM144" s="44"/>
      <c r="CN144" s="44"/>
      <c r="CO144" s="44"/>
    </row>
    <row r="145" spans="74:93" ht="15"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L145" s="25"/>
      <c r="CM145" s="57" t="s">
        <v>95</v>
      </c>
      <c r="CN145" s="57"/>
      <c r="CO145" s="57"/>
    </row>
    <row r="146" spans="74:93" ht="15"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M146" s="45"/>
      <c r="CN146" s="44"/>
      <c r="CO146" s="44"/>
    </row>
    <row r="147" spans="74:93" ht="15"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45"/>
      <c r="CN147" s="44"/>
      <c r="CO147" s="44"/>
    </row>
    <row r="148" spans="74:93" ht="15"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M148" s="56" t="s">
        <v>90</v>
      </c>
      <c r="CN148" s="56"/>
      <c r="CO148" s="56"/>
    </row>
    <row r="149" spans="74:93" ht="15">
      <c r="BV149" s="40"/>
      <c r="BW149" s="42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M149" s="57" t="s">
        <v>91</v>
      </c>
      <c r="CN149" s="57"/>
      <c r="CO149" s="57"/>
    </row>
  </sheetData>
  <sheetProtection/>
  <mergeCells count="80">
    <mergeCell ref="X4:X5"/>
    <mergeCell ref="Z4:Z5"/>
    <mergeCell ref="G4:G5"/>
    <mergeCell ref="Y4:Y5"/>
    <mergeCell ref="AB37:AT37"/>
    <mergeCell ref="AB38:AT38"/>
    <mergeCell ref="L4:L5"/>
    <mergeCell ref="M4:M5"/>
    <mergeCell ref="N4:N5"/>
    <mergeCell ref="AX87:AY87"/>
    <mergeCell ref="U38:X38"/>
    <mergeCell ref="AB40:AB41"/>
    <mergeCell ref="AL40:AL41"/>
    <mergeCell ref="AD40:AD41"/>
    <mergeCell ref="V35:Z35"/>
    <mergeCell ref="AV87:AV88"/>
    <mergeCell ref="AB39:AT39"/>
    <mergeCell ref="V81:Z81"/>
    <mergeCell ref="U39:X39"/>
    <mergeCell ref="AB54:AC54"/>
    <mergeCell ref="AT59:AU59"/>
    <mergeCell ref="AO40:AO41"/>
    <mergeCell ref="AC40:AC41"/>
    <mergeCell ref="AM66:AT66"/>
    <mergeCell ref="AR40:AR41"/>
    <mergeCell ref="E4:E5"/>
    <mergeCell ref="A49:Z49"/>
    <mergeCell ref="V34:Z34"/>
    <mergeCell ref="V30:Z30"/>
    <mergeCell ref="V75:Z75"/>
    <mergeCell ref="V76:Z76"/>
    <mergeCell ref="V4:V5"/>
    <mergeCell ref="A48:Z48"/>
    <mergeCell ref="V29:Z29"/>
    <mergeCell ref="Q4:Q5"/>
    <mergeCell ref="A1:Z1"/>
    <mergeCell ref="A2:Z2"/>
    <mergeCell ref="F4:F5"/>
    <mergeCell ref="D4:D5"/>
    <mergeCell ref="T4:T5"/>
    <mergeCell ref="V80:Z80"/>
    <mergeCell ref="A47:Z47"/>
    <mergeCell ref="A4:A5"/>
    <mergeCell ref="B4:B5"/>
    <mergeCell ref="C4:C5"/>
    <mergeCell ref="A3:Z3"/>
    <mergeCell ref="AV85:BS85"/>
    <mergeCell ref="BS87:BS88"/>
    <mergeCell ref="AP40:AP41"/>
    <mergeCell ref="AE40:AF40"/>
    <mergeCell ref="J4:J5"/>
    <mergeCell ref="K4:K5"/>
    <mergeCell ref="AT61:AU61"/>
    <mergeCell ref="AM65:AT65"/>
    <mergeCell ref="AV86:BS86"/>
    <mergeCell ref="AW87:AW88"/>
    <mergeCell ref="CO120:CO122"/>
    <mergeCell ref="AS40:AS41"/>
    <mergeCell ref="AG40:AJ40"/>
    <mergeCell ref="AM40:AM41"/>
    <mergeCell ref="AN40:AN41"/>
    <mergeCell ref="AT40:AT41"/>
    <mergeCell ref="AK40:AK41"/>
    <mergeCell ref="AQ40:AQ41"/>
    <mergeCell ref="AV84:BS84"/>
    <mergeCell ref="AV107:AW107"/>
    <mergeCell ref="CD120:CN121"/>
    <mergeCell ref="BV117:CO117"/>
    <mergeCell ref="BV118:CO118"/>
    <mergeCell ref="BV119:CO119"/>
    <mergeCell ref="BV120:BV122"/>
    <mergeCell ref="BZ120:CC121"/>
    <mergeCell ref="BV141:BW141"/>
    <mergeCell ref="BX120:BY121"/>
    <mergeCell ref="BF87:BR87"/>
    <mergeCell ref="AZ87:BC87"/>
    <mergeCell ref="BD87:BD88"/>
    <mergeCell ref="BW120:BW122"/>
    <mergeCell ref="BN110:BO110"/>
    <mergeCell ref="BE87:BE88"/>
  </mergeCells>
  <printOptions/>
  <pageMargins left="0.1968503937007874" right="0.1968503937007874" top="0.3937007874015748" bottom="0.1968503937007874" header="0" footer="0"/>
  <pageSetup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37"/>
  <sheetViews>
    <sheetView showZeros="0" zoomScale="70" zoomScaleNormal="70" zoomScalePageLayoutView="0" workbookViewId="0" topLeftCell="J1">
      <selection activeCell="L23" sqref="L23"/>
    </sheetView>
  </sheetViews>
  <sheetFormatPr defaultColWidth="9.140625" defaultRowHeight="12.75"/>
  <cols>
    <col min="1" max="1" width="5.140625" style="0" customWidth="1"/>
    <col min="2" max="2" width="24.57421875" style="0" customWidth="1"/>
    <col min="3" max="4" width="9.7109375" style="0" customWidth="1"/>
    <col min="5" max="5" width="9.140625" style="0" customWidth="1"/>
    <col min="6" max="6" width="8.7109375" style="0" customWidth="1"/>
    <col min="7" max="8" width="11.57421875" style="0" customWidth="1"/>
    <col min="9" max="9" width="9.7109375" style="0" customWidth="1"/>
    <col min="10" max="10" width="10.28125" style="0" customWidth="1"/>
    <col min="11" max="11" width="10.8515625" style="0" customWidth="1"/>
    <col min="12" max="12" width="14.00390625" style="0" customWidth="1"/>
    <col min="13" max="14" width="11.00390625" style="0" customWidth="1"/>
    <col min="15" max="15" width="12.00390625" style="0" customWidth="1"/>
    <col min="16" max="16" width="9.7109375" style="0" customWidth="1"/>
    <col min="17" max="17" width="9.28125" style="0" customWidth="1"/>
    <col min="18" max="18" width="10.7109375" style="0" customWidth="1"/>
    <col min="19" max="19" width="10.28125" style="0" customWidth="1"/>
    <col min="20" max="21" width="9.7109375" style="0" customWidth="1"/>
    <col min="22" max="22" width="15.7109375" style="0" customWidth="1"/>
    <col min="23" max="24" width="8.421875" style="0" customWidth="1"/>
    <col min="25" max="25" width="9.7109375" style="0" customWidth="1"/>
    <col min="30" max="30" width="27.8515625" style="0" customWidth="1"/>
    <col min="35" max="35" width="10.421875" style="0" customWidth="1"/>
    <col min="36" max="36" width="10.28125" style="0" customWidth="1"/>
    <col min="39" max="39" width="14.421875" style="0" customWidth="1"/>
    <col min="40" max="40" width="11.00390625" style="0" customWidth="1"/>
    <col min="42" max="43" width="11.28125" style="0" customWidth="1"/>
    <col min="49" max="49" width="9.140625" style="0" customWidth="1"/>
    <col min="50" max="50" width="34.140625" style="0" customWidth="1"/>
    <col min="54" max="54" width="10.8515625" style="0" bestFit="1" customWidth="1"/>
    <col min="55" max="55" width="10.421875" style="0" customWidth="1"/>
    <col min="56" max="56" width="12.140625" style="0" customWidth="1"/>
    <col min="58" max="58" width="10.421875" style="0" bestFit="1" customWidth="1"/>
    <col min="75" max="75" width="21.421875" style="0" customWidth="1"/>
  </cols>
  <sheetData>
    <row r="1" spans="1:93" ht="18">
      <c r="A1" s="186" t="s">
        <v>92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89"/>
      <c r="AC1" s="186" t="s">
        <v>143</v>
      </c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89"/>
      <c r="AW1" s="186" t="s">
        <v>145</v>
      </c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90"/>
      <c r="BV1" s="186" t="s">
        <v>147</v>
      </c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</row>
    <row r="2" spans="1:93" ht="18">
      <c r="A2" s="186" t="s">
        <v>144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89"/>
      <c r="AC2" s="186" t="s">
        <v>144</v>
      </c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89"/>
      <c r="AW2" s="186" t="s">
        <v>146</v>
      </c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90"/>
      <c r="BV2" s="186" t="s">
        <v>146</v>
      </c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</row>
    <row r="3" spans="1:93" ht="18">
      <c r="A3" s="207" t="s">
        <v>228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89"/>
      <c r="AC3" s="187" t="str">
        <f>A3</f>
        <v>BULAN / TRIWULAN / TAHUN :           Pebruari          2023</v>
      </c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89"/>
      <c r="AW3" s="187" t="str">
        <f>A3</f>
        <v>BULAN / TRIWULAN / TAHUN :           Pebruari          2023</v>
      </c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91"/>
      <c r="BV3" s="187" t="str">
        <f>A3</f>
        <v>BULAN / TRIWULAN / TAHUN :           Pebruari          2023</v>
      </c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</row>
    <row r="4" spans="1:93" ht="24.75" customHeight="1">
      <c r="A4" s="193" t="s">
        <v>1</v>
      </c>
      <c r="B4" s="193" t="s">
        <v>2</v>
      </c>
      <c r="C4" s="193" t="s">
        <v>3</v>
      </c>
      <c r="D4" s="193" t="s">
        <v>65</v>
      </c>
      <c r="E4" s="193" t="s">
        <v>212</v>
      </c>
      <c r="F4" s="193" t="s">
        <v>213</v>
      </c>
      <c r="G4" s="193" t="s">
        <v>194</v>
      </c>
      <c r="H4" s="151" t="s">
        <v>193</v>
      </c>
      <c r="I4" s="140" t="s">
        <v>218</v>
      </c>
      <c r="J4" s="193" t="s">
        <v>157</v>
      </c>
      <c r="K4" s="193" t="s">
        <v>139</v>
      </c>
      <c r="L4" s="193" t="s">
        <v>195</v>
      </c>
      <c r="M4" s="193" t="s">
        <v>181</v>
      </c>
      <c r="N4" s="195" t="s">
        <v>86</v>
      </c>
      <c r="O4" s="77" t="s">
        <v>86</v>
      </c>
      <c r="P4" s="73" t="s">
        <v>100</v>
      </c>
      <c r="Q4" s="193" t="s">
        <v>101</v>
      </c>
      <c r="R4" s="195" t="s">
        <v>102</v>
      </c>
      <c r="S4" s="77" t="s">
        <v>102</v>
      </c>
      <c r="T4" s="77" t="s">
        <v>214</v>
      </c>
      <c r="U4" s="195" t="s">
        <v>105</v>
      </c>
      <c r="V4" s="77" t="s">
        <v>106</v>
      </c>
      <c r="W4" s="195" t="s">
        <v>176</v>
      </c>
      <c r="X4" s="73" t="s">
        <v>4</v>
      </c>
      <c r="Y4" s="195" t="s">
        <v>8</v>
      </c>
      <c r="Z4" s="198" t="s">
        <v>88</v>
      </c>
      <c r="AA4" s="204" t="s">
        <v>71</v>
      </c>
      <c r="AB4" s="2"/>
      <c r="AC4" s="189" t="s">
        <v>1</v>
      </c>
      <c r="AD4" s="189" t="s">
        <v>47</v>
      </c>
      <c r="AE4" s="189" t="s">
        <v>48</v>
      </c>
      <c r="AF4" s="205" t="s">
        <v>49</v>
      </c>
      <c r="AG4" s="184"/>
      <c r="AH4" s="205" t="s">
        <v>28</v>
      </c>
      <c r="AI4" s="206"/>
      <c r="AJ4" s="206"/>
      <c r="AK4" s="184"/>
      <c r="AL4" s="175" t="s">
        <v>50</v>
      </c>
      <c r="AM4" s="181" t="s">
        <v>76</v>
      </c>
      <c r="AN4" s="181" t="s">
        <v>51</v>
      </c>
      <c r="AO4" s="175" t="s">
        <v>52</v>
      </c>
      <c r="AP4" s="181" t="s">
        <v>77</v>
      </c>
      <c r="AQ4" s="181" t="s">
        <v>78</v>
      </c>
      <c r="AR4" s="181" t="s">
        <v>79</v>
      </c>
      <c r="AS4" s="181" t="s">
        <v>53</v>
      </c>
      <c r="AT4" s="181" t="s">
        <v>97</v>
      </c>
      <c r="AU4" s="181" t="s">
        <v>98</v>
      </c>
      <c r="AV4" s="2"/>
      <c r="AW4" s="189" t="s">
        <v>1</v>
      </c>
      <c r="AX4" s="189" t="s">
        <v>22</v>
      </c>
      <c r="AY4" s="175" t="s">
        <v>23</v>
      </c>
      <c r="AZ4" s="176"/>
      <c r="BA4" s="175" t="s">
        <v>28</v>
      </c>
      <c r="BB4" s="179"/>
      <c r="BC4" s="179"/>
      <c r="BD4" s="176"/>
      <c r="BE4" s="181" t="s">
        <v>24</v>
      </c>
      <c r="BF4" s="181" t="s">
        <v>72</v>
      </c>
      <c r="BG4" s="175" t="s">
        <v>25</v>
      </c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6"/>
      <c r="BT4" s="181" t="s">
        <v>71</v>
      </c>
      <c r="BU4" s="64"/>
      <c r="BV4" s="189" t="s">
        <v>1</v>
      </c>
      <c r="BW4" s="189" t="s">
        <v>22</v>
      </c>
      <c r="BX4" s="175" t="s">
        <v>23</v>
      </c>
      <c r="BY4" s="176"/>
      <c r="BZ4" s="175" t="s">
        <v>148</v>
      </c>
      <c r="CA4" s="179"/>
      <c r="CB4" s="179"/>
      <c r="CC4" s="176"/>
      <c r="CD4" s="175" t="s">
        <v>149</v>
      </c>
      <c r="CE4" s="179"/>
      <c r="CF4" s="179"/>
      <c r="CG4" s="179"/>
      <c r="CH4" s="179"/>
      <c r="CI4" s="179"/>
      <c r="CJ4" s="179"/>
      <c r="CK4" s="179"/>
      <c r="CL4" s="179"/>
      <c r="CM4" s="179"/>
      <c r="CN4" s="176"/>
      <c r="CO4" s="181" t="s">
        <v>71</v>
      </c>
    </row>
    <row r="5" spans="1:93" ht="24.75" customHeight="1">
      <c r="A5" s="194"/>
      <c r="B5" s="194"/>
      <c r="C5" s="194"/>
      <c r="D5" s="194"/>
      <c r="E5" s="194"/>
      <c r="F5" s="194"/>
      <c r="G5" s="194"/>
      <c r="H5" s="163" t="s">
        <v>220</v>
      </c>
      <c r="I5" s="141" t="s">
        <v>219</v>
      </c>
      <c r="J5" s="194"/>
      <c r="K5" s="194"/>
      <c r="L5" s="194"/>
      <c r="M5" s="194"/>
      <c r="N5" s="196"/>
      <c r="O5" s="78" t="s">
        <v>166</v>
      </c>
      <c r="P5" s="74" t="s">
        <v>94</v>
      </c>
      <c r="Q5" s="194"/>
      <c r="R5" s="196"/>
      <c r="S5" s="74" t="s">
        <v>182</v>
      </c>
      <c r="T5" s="164" t="s">
        <v>107</v>
      </c>
      <c r="U5" s="196"/>
      <c r="V5" s="78" t="s">
        <v>175</v>
      </c>
      <c r="W5" s="196"/>
      <c r="X5" s="74" t="s">
        <v>156</v>
      </c>
      <c r="Y5" s="196"/>
      <c r="Z5" s="199"/>
      <c r="AA5" s="204"/>
      <c r="AB5" s="2"/>
      <c r="AC5" s="189"/>
      <c r="AD5" s="189"/>
      <c r="AE5" s="189"/>
      <c r="AF5" s="7" t="s">
        <v>26</v>
      </c>
      <c r="AG5" s="7" t="s">
        <v>27</v>
      </c>
      <c r="AH5" s="7" t="s">
        <v>68</v>
      </c>
      <c r="AI5" s="104" t="s">
        <v>59</v>
      </c>
      <c r="AJ5" s="104" t="s">
        <v>172</v>
      </c>
      <c r="AK5" s="105" t="s">
        <v>69</v>
      </c>
      <c r="AL5" s="177"/>
      <c r="AM5" s="183"/>
      <c r="AN5" s="183"/>
      <c r="AO5" s="177"/>
      <c r="AP5" s="183"/>
      <c r="AQ5" s="183"/>
      <c r="AR5" s="183"/>
      <c r="AS5" s="183"/>
      <c r="AT5" s="183"/>
      <c r="AU5" s="183"/>
      <c r="AV5" s="2"/>
      <c r="AW5" s="189"/>
      <c r="AX5" s="189"/>
      <c r="AY5" s="177"/>
      <c r="AZ5" s="178"/>
      <c r="BA5" s="190"/>
      <c r="BB5" s="191"/>
      <c r="BC5" s="191"/>
      <c r="BD5" s="192"/>
      <c r="BE5" s="182"/>
      <c r="BF5" s="182"/>
      <c r="BG5" s="177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78"/>
      <c r="BT5" s="182"/>
      <c r="BU5" s="64"/>
      <c r="BV5" s="189"/>
      <c r="BW5" s="189"/>
      <c r="BX5" s="177"/>
      <c r="BY5" s="178"/>
      <c r="BZ5" s="177"/>
      <c r="CA5" s="180"/>
      <c r="CB5" s="180"/>
      <c r="CC5" s="178"/>
      <c r="CD5" s="177"/>
      <c r="CE5" s="180"/>
      <c r="CF5" s="180"/>
      <c r="CG5" s="180"/>
      <c r="CH5" s="180"/>
      <c r="CI5" s="180"/>
      <c r="CJ5" s="180"/>
      <c r="CK5" s="180"/>
      <c r="CL5" s="180"/>
      <c r="CM5" s="180"/>
      <c r="CN5" s="178"/>
      <c r="CO5" s="182"/>
    </row>
    <row r="6" spans="1:93" ht="24.75" customHeight="1">
      <c r="A6" s="13" t="s">
        <v>9</v>
      </c>
      <c r="B6" s="30" t="s">
        <v>13</v>
      </c>
      <c r="C6" s="28">
        <v>28</v>
      </c>
      <c r="D6" s="28">
        <v>15</v>
      </c>
      <c r="E6" s="28">
        <v>28</v>
      </c>
      <c r="F6" s="28">
        <v>24</v>
      </c>
      <c r="G6" s="28">
        <v>12</v>
      </c>
      <c r="H6" s="28">
        <v>11</v>
      </c>
      <c r="I6" s="28">
        <v>12</v>
      </c>
      <c r="J6" s="28">
        <v>5</v>
      </c>
      <c r="K6" s="28">
        <v>6</v>
      </c>
      <c r="L6" s="28">
        <v>36</v>
      </c>
      <c r="M6" s="28">
        <v>30</v>
      </c>
      <c r="N6" s="28">
        <v>24</v>
      </c>
      <c r="O6" s="28">
        <v>6</v>
      </c>
      <c r="P6" s="28">
        <v>16</v>
      </c>
      <c r="Q6" s="28">
        <v>26</v>
      </c>
      <c r="R6" s="28">
        <v>18</v>
      </c>
      <c r="S6" s="28">
        <v>8</v>
      </c>
      <c r="T6" s="28">
        <v>21</v>
      </c>
      <c r="U6" s="28">
        <v>20</v>
      </c>
      <c r="V6" s="28">
        <v>20</v>
      </c>
      <c r="W6" s="28">
        <v>6</v>
      </c>
      <c r="X6" s="165">
        <v>14</v>
      </c>
      <c r="Y6" s="166">
        <f aca="true" t="shared" si="0" ref="Y6:Y19">SUM(C6:X6)</f>
        <v>386</v>
      </c>
      <c r="Z6" s="28"/>
      <c r="AA6" s="165">
        <v>4</v>
      </c>
      <c r="AC6" s="12">
        <v>1</v>
      </c>
      <c r="AD6" s="8" t="s">
        <v>176</v>
      </c>
      <c r="AE6" s="16">
        <v>6</v>
      </c>
      <c r="AF6" s="12">
        <v>6</v>
      </c>
      <c r="AG6" s="12">
        <v>56</v>
      </c>
      <c r="AH6" s="55">
        <v>58</v>
      </c>
      <c r="AI6" s="12"/>
      <c r="AJ6" s="12"/>
      <c r="AK6" s="79">
        <f aca="true" t="shared" si="1" ref="AK6:AK16">SUM(AH6:AJ6)</f>
        <v>58</v>
      </c>
      <c r="AL6" s="80">
        <f>((SUM(AF6:AG6))-(SUM(AH6:AJ6)))</f>
        <v>4</v>
      </c>
      <c r="AM6" s="81">
        <v>93</v>
      </c>
      <c r="AN6" s="81">
        <v>6</v>
      </c>
      <c r="AO6" s="82">
        <f aca="true" t="shared" si="2" ref="AO6:AO16">AN6/AK6</f>
        <v>0.10344827586206896</v>
      </c>
      <c r="AP6" s="83">
        <f>AM6/AE21</f>
        <v>3.3214285714285716</v>
      </c>
      <c r="AQ6" s="83">
        <f>(AM6/(AE6*AE21))*100</f>
        <v>55.35714285714286</v>
      </c>
      <c r="AR6" s="83">
        <f aca="true" t="shared" si="3" ref="AR6:AR16">AK6/AE6</f>
        <v>9.666666666666666</v>
      </c>
      <c r="AS6" s="83">
        <f>((AE6*AE21)-AM6)/AK6</f>
        <v>1.293103448275862</v>
      </c>
      <c r="AT6" s="83">
        <f>((AI6+AJ6)/AK18)*1000</f>
        <v>0</v>
      </c>
      <c r="AU6" s="83">
        <f>(AJ6/AK18)*1000</f>
        <v>0</v>
      </c>
      <c r="AW6" s="189"/>
      <c r="AX6" s="189"/>
      <c r="AY6" s="7" t="s">
        <v>26</v>
      </c>
      <c r="AZ6" s="7" t="s">
        <v>27</v>
      </c>
      <c r="BA6" s="12" t="s">
        <v>68</v>
      </c>
      <c r="BB6" s="12" t="s">
        <v>59</v>
      </c>
      <c r="BC6" s="12" t="s">
        <v>54</v>
      </c>
      <c r="BD6" s="85" t="s">
        <v>69</v>
      </c>
      <c r="BE6" s="183"/>
      <c r="BF6" s="183"/>
      <c r="BG6" s="92" t="s">
        <v>194</v>
      </c>
      <c r="BH6" s="92" t="s">
        <v>225</v>
      </c>
      <c r="BI6" s="92" t="s">
        <v>218</v>
      </c>
      <c r="BJ6" s="92" t="s">
        <v>157</v>
      </c>
      <c r="BK6" s="92" t="s">
        <v>139</v>
      </c>
      <c r="BL6" s="92" t="s">
        <v>177</v>
      </c>
      <c r="BM6" s="93" t="s">
        <v>176</v>
      </c>
      <c r="BN6" s="100" t="s">
        <v>161</v>
      </c>
      <c r="BO6" s="93" t="s">
        <v>30</v>
      </c>
      <c r="BP6" s="92" t="s">
        <v>31</v>
      </c>
      <c r="BQ6" s="92" t="s">
        <v>32</v>
      </c>
      <c r="BR6" s="92" t="s">
        <v>33</v>
      </c>
      <c r="BS6" s="7" t="s">
        <v>34</v>
      </c>
      <c r="BT6" s="183"/>
      <c r="BV6" s="189"/>
      <c r="BW6" s="189"/>
      <c r="BX6" s="7" t="s">
        <v>26</v>
      </c>
      <c r="BY6" s="7" t="s">
        <v>27</v>
      </c>
      <c r="BZ6" s="7" t="s">
        <v>68</v>
      </c>
      <c r="CA6" s="7" t="s">
        <v>75</v>
      </c>
      <c r="CB6" s="10" t="s">
        <v>74</v>
      </c>
      <c r="CC6" s="27" t="s">
        <v>73</v>
      </c>
      <c r="CD6" s="92" t="s">
        <v>194</v>
      </c>
      <c r="CE6" s="92" t="s">
        <v>225</v>
      </c>
      <c r="CF6" s="92" t="s">
        <v>218</v>
      </c>
      <c r="CG6" s="92" t="s">
        <v>157</v>
      </c>
      <c r="CH6" s="92" t="s">
        <v>139</v>
      </c>
      <c r="CI6" s="92" t="s">
        <v>177</v>
      </c>
      <c r="CJ6" s="93" t="s">
        <v>176</v>
      </c>
      <c r="CK6" s="100" t="s">
        <v>161</v>
      </c>
      <c r="CL6" s="93" t="s">
        <v>30</v>
      </c>
      <c r="CM6" s="92" t="s">
        <v>31</v>
      </c>
      <c r="CN6" s="92" t="s">
        <v>32</v>
      </c>
      <c r="CO6" s="183"/>
    </row>
    <row r="7" spans="1:93" ht="30" customHeight="1">
      <c r="A7" s="13" t="s">
        <v>10</v>
      </c>
      <c r="B7" s="30" t="s">
        <v>60</v>
      </c>
      <c r="C7" s="28"/>
      <c r="D7" s="28"/>
      <c r="E7" s="28"/>
      <c r="F7" s="28"/>
      <c r="G7" s="167"/>
      <c r="H7" s="167"/>
      <c r="I7" s="167"/>
      <c r="J7" s="167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166">
        <f t="shared" si="0"/>
        <v>0</v>
      </c>
      <c r="Z7" s="167"/>
      <c r="AA7" s="167"/>
      <c r="AC7" s="12">
        <f aca="true" t="shared" si="4" ref="AC7:AC17">AC6+1</f>
        <v>2</v>
      </c>
      <c r="AD7" s="98" t="s">
        <v>161</v>
      </c>
      <c r="AE7" s="16">
        <v>27</v>
      </c>
      <c r="AF7" s="12">
        <v>9</v>
      </c>
      <c r="AG7" s="12">
        <v>57</v>
      </c>
      <c r="AH7" s="55">
        <v>54</v>
      </c>
      <c r="AI7" s="12">
        <v>1</v>
      </c>
      <c r="AJ7" s="12"/>
      <c r="AK7" s="79">
        <f t="shared" si="1"/>
        <v>55</v>
      </c>
      <c r="AL7" s="80">
        <f>((SUM(AF7:AG7))-(SUM(AH7:AJ7)))</f>
        <v>11</v>
      </c>
      <c r="AM7" s="84">
        <v>239</v>
      </c>
      <c r="AN7" s="85">
        <v>201</v>
      </c>
      <c r="AO7" s="82">
        <f t="shared" si="2"/>
        <v>3.6545454545454548</v>
      </c>
      <c r="AP7" s="83">
        <f>AM7/AE21</f>
        <v>8.535714285714286</v>
      </c>
      <c r="AQ7" s="83">
        <f>(AM7/(AE7*AE21))*100</f>
        <v>31.613756613756617</v>
      </c>
      <c r="AR7" s="83">
        <f t="shared" si="3"/>
        <v>2.037037037037037</v>
      </c>
      <c r="AS7" s="83">
        <f>((AE7*AE21)-AM7)/AK7</f>
        <v>9.4</v>
      </c>
      <c r="AT7" s="83">
        <f>((AI7+AJ7)/AK18)*1000</f>
        <v>0.8764241893076249</v>
      </c>
      <c r="AU7" s="83">
        <f>(AJ7/AK18)*1000</f>
        <v>0</v>
      </c>
      <c r="AW7" s="12">
        <v>1</v>
      </c>
      <c r="AX7" s="11" t="s">
        <v>61</v>
      </c>
      <c r="AY7" s="16">
        <v>62</v>
      </c>
      <c r="AZ7" s="16">
        <v>258</v>
      </c>
      <c r="BA7" s="16">
        <v>254</v>
      </c>
      <c r="BB7" s="16">
        <v>2</v>
      </c>
      <c r="BC7" s="16">
        <v>8</v>
      </c>
      <c r="BD7" s="17">
        <f aca="true" t="shared" si="5" ref="BD7:BD24">SUM(BA7:BC7)</f>
        <v>264</v>
      </c>
      <c r="BE7" s="17">
        <f aca="true" t="shared" si="6" ref="BE7:BE24">((SUM(AY7:AZ7))-(SUM(BA7:BC7)))</f>
        <v>56</v>
      </c>
      <c r="BF7" s="17">
        <f>BG7+BH7+BI7+BJ7+BK7+BL7+BM7+BN7+BO7+BP7+BQ7</f>
        <v>1185</v>
      </c>
      <c r="BG7" s="16">
        <v>8</v>
      </c>
      <c r="BH7" s="16"/>
      <c r="BI7" s="16">
        <v>114</v>
      </c>
      <c r="BJ7" s="16"/>
      <c r="BK7" s="16"/>
      <c r="BL7" s="16">
        <v>44</v>
      </c>
      <c r="BM7" s="16"/>
      <c r="BN7" s="16">
        <v>94</v>
      </c>
      <c r="BO7" s="46">
        <v>235</v>
      </c>
      <c r="BP7" s="16">
        <v>190</v>
      </c>
      <c r="BQ7" s="16">
        <v>500</v>
      </c>
      <c r="BR7" s="24">
        <v>1117</v>
      </c>
      <c r="BS7" s="37">
        <f aca="true" t="shared" si="7" ref="BS7:BS16">BR7/BD7</f>
        <v>4.231060606060606</v>
      </c>
      <c r="BT7" s="28"/>
      <c r="BV7" s="12">
        <v>1</v>
      </c>
      <c r="BW7" s="11" t="s">
        <v>61</v>
      </c>
      <c r="BX7" s="16">
        <v>62</v>
      </c>
      <c r="BY7" s="16">
        <v>258</v>
      </c>
      <c r="BZ7" s="16">
        <v>254</v>
      </c>
      <c r="CA7" s="16">
        <v>2</v>
      </c>
      <c r="CB7" s="16">
        <v>8</v>
      </c>
      <c r="CC7" s="17">
        <f>CD7+CE7+CF7+CG7+CH7+CI7+CJ7+CK7+CL7+CM7+CN7</f>
        <v>264</v>
      </c>
      <c r="CD7" s="16">
        <v>1</v>
      </c>
      <c r="CE7" s="16"/>
      <c r="CF7" s="16">
        <v>8</v>
      </c>
      <c r="CG7" s="16"/>
      <c r="CH7" s="16"/>
      <c r="CI7" s="16"/>
      <c r="CJ7" s="16"/>
      <c r="CK7" s="16">
        <v>21</v>
      </c>
      <c r="CL7" s="46">
        <v>52</v>
      </c>
      <c r="CM7" s="16">
        <v>47</v>
      </c>
      <c r="CN7" s="16">
        <v>135</v>
      </c>
      <c r="CO7" s="28"/>
    </row>
    <row r="8" spans="1:93" ht="30" customHeight="1">
      <c r="A8" s="13">
        <v>1</v>
      </c>
      <c r="B8" s="30" t="s">
        <v>14</v>
      </c>
      <c r="C8" s="28">
        <v>7</v>
      </c>
      <c r="D8" s="28">
        <v>6</v>
      </c>
      <c r="E8" s="28">
        <v>20</v>
      </c>
      <c r="F8" s="28">
        <v>5</v>
      </c>
      <c r="G8" s="28">
        <v>8</v>
      </c>
      <c r="H8" s="28">
        <v>5</v>
      </c>
      <c r="I8" s="28">
        <v>6</v>
      </c>
      <c r="J8" s="28">
        <v>3</v>
      </c>
      <c r="K8" s="28">
        <v>4</v>
      </c>
      <c r="L8" s="28">
        <v>23</v>
      </c>
      <c r="M8" s="28">
        <v>22</v>
      </c>
      <c r="N8" s="28">
        <v>12</v>
      </c>
      <c r="O8" s="28">
        <v>1</v>
      </c>
      <c r="P8" s="28">
        <v>8</v>
      </c>
      <c r="Q8" s="28">
        <v>10</v>
      </c>
      <c r="R8" s="28"/>
      <c r="S8" s="28">
        <v>1</v>
      </c>
      <c r="T8" s="28">
        <v>9</v>
      </c>
      <c r="U8" s="28">
        <v>9</v>
      </c>
      <c r="V8" s="28">
        <v>4</v>
      </c>
      <c r="W8" s="28">
        <v>6</v>
      </c>
      <c r="X8" s="28">
        <v>6</v>
      </c>
      <c r="Y8" s="166">
        <f t="shared" si="0"/>
        <v>175</v>
      </c>
      <c r="Z8" s="28">
        <v>5</v>
      </c>
      <c r="AA8" s="165"/>
      <c r="AC8" s="12">
        <f t="shared" si="4"/>
        <v>3</v>
      </c>
      <c r="AD8" s="8" t="s">
        <v>55</v>
      </c>
      <c r="AE8" s="16">
        <v>49</v>
      </c>
      <c r="AF8" s="12">
        <v>19</v>
      </c>
      <c r="AG8" s="12">
        <v>190</v>
      </c>
      <c r="AH8" s="55">
        <v>196</v>
      </c>
      <c r="AI8" s="12"/>
      <c r="AJ8" s="12">
        <v>1</v>
      </c>
      <c r="AK8" s="79">
        <f t="shared" si="1"/>
        <v>197</v>
      </c>
      <c r="AL8" s="80">
        <f>((SUM(AF8:AG8))-(SUM(AH8:AJ8)))</f>
        <v>12</v>
      </c>
      <c r="AM8" s="85">
        <v>799</v>
      </c>
      <c r="AN8" s="85">
        <v>759</v>
      </c>
      <c r="AO8" s="82">
        <f t="shared" si="2"/>
        <v>3.8527918781725887</v>
      </c>
      <c r="AP8" s="83">
        <f>AM8/AE21</f>
        <v>28.535714285714285</v>
      </c>
      <c r="AQ8" s="83">
        <f>(AM8/(AE8*AE21))*100</f>
        <v>58.23615160349854</v>
      </c>
      <c r="AR8" s="83">
        <f t="shared" si="3"/>
        <v>4.020408163265306</v>
      </c>
      <c r="AS8" s="83">
        <f>((AE8*AE21)-AM8)/AK8</f>
        <v>2.9086294416243654</v>
      </c>
      <c r="AT8" s="83">
        <f>((AI8+AJ8)/AK18)*1000</f>
        <v>0.8764241893076249</v>
      </c>
      <c r="AU8" s="83">
        <f>(AJ8/AK18)*1000</f>
        <v>0.8764241893076249</v>
      </c>
      <c r="AW8" s="12">
        <f aca="true" t="shared" si="8" ref="AW8:AW24">AW7+1</f>
        <v>2</v>
      </c>
      <c r="AX8" s="11" t="s">
        <v>35</v>
      </c>
      <c r="AY8" s="16">
        <v>12</v>
      </c>
      <c r="AZ8" s="16">
        <v>86</v>
      </c>
      <c r="BA8" s="16">
        <v>86</v>
      </c>
      <c r="BB8" s="16"/>
      <c r="BC8" s="16"/>
      <c r="BD8" s="17">
        <f t="shared" si="5"/>
        <v>86</v>
      </c>
      <c r="BE8" s="17">
        <f t="shared" si="6"/>
        <v>12</v>
      </c>
      <c r="BF8" s="17">
        <f aca="true" t="shared" si="9" ref="BF8:BF26">BG8+BH8+BI8+BJ8+BK8+BL8+BM8+BN8+BO8+BP8+BQ8</f>
        <v>306</v>
      </c>
      <c r="BG8" s="16">
        <v>12</v>
      </c>
      <c r="BH8" s="16"/>
      <c r="BI8" s="16"/>
      <c r="BJ8" s="16"/>
      <c r="BK8" s="16"/>
      <c r="BL8" s="16"/>
      <c r="BM8" s="16"/>
      <c r="BN8" s="16">
        <v>10</v>
      </c>
      <c r="BO8" s="46">
        <v>49</v>
      </c>
      <c r="BP8" s="16">
        <v>61</v>
      </c>
      <c r="BQ8" s="16">
        <v>174</v>
      </c>
      <c r="BR8" s="24">
        <v>256</v>
      </c>
      <c r="BS8" s="37">
        <f t="shared" si="7"/>
        <v>2.9767441860465116</v>
      </c>
      <c r="BT8" s="28"/>
      <c r="BV8" s="12">
        <f aca="true" t="shared" si="10" ref="BV8:BV24">BV7+1</f>
        <v>2</v>
      </c>
      <c r="BW8" s="11" t="s">
        <v>35</v>
      </c>
      <c r="BX8" s="16">
        <v>12</v>
      </c>
      <c r="BY8" s="16">
        <v>86</v>
      </c>
      <c r="BZ8" s="16">
        <v>86</v>
      </c>
      <c r="CA8" s="16"/>
      <c r="CB8" s="16"/>
      <c r="CC8" s="17">
        <f aca="true" t="shared" si="11" ref="CC8:CC26">CD8+CE8+CF8+CG8+CH8+CI8+CJ8+CK8+CL8+CM8+CN8</f>
        <v>86</v>
      </c>
      <c r="CD8" s="16"/>
      <c r="CE8" s="16"/>
      <c r="CF8" s="16"/>
      <c r="CG8" s="16"/>
      <c r="CH8" s="16"/>
      <c r="CI8" s="16"/>
      <c r="CJ8" s="16"/>
      <c r="CK8" s="16">
        <v>4</v>
      </c>
      <c r="CL8" s="46">
        <v>34</v>
      </c>
      <c r="CM8" s="16"/>
      <c r="CN8" s="16">
        <v>48</v>
      </c>
      <c r="CO8" s="28">
        <v>2</v>
      </c>
    </row>
    <row r="9" spans="1:94" ht="30" customHeight="1">
      <c r="A9" s="13">
        <f>A8+1</f>
        <v>2</v>
      </c>
      <c r="B9" s="30" t="s">
        <v>15</v>
      </c>
      <c r="C9" s="28">
        <v>103</v>
      </c>
      <c r="D9" s="28">
        <v>64</v>
      </c>
      <c r="E9" s="28">
        <v>109</v>
      </c>
      <c r="F9" s="28">
        <v>57</v>
      </c>
      <c r="G9" s="28">
        <v>29</v>
      </c>
      <c r="H9" s="28">
        <v>33</v>
      </c>
      <c r="I9" s="28">
        <v>14</v>
      </c>
      <c r="J9" s="28">
        <v>12</v>
      </c>
      <c r="K9" s="28">
        <v>6</v>
      </c>
      <c r="L9" s="28">
        <v>169</v>
      </c>
      <c r="M9" s="28">
        <v>130</v>
      </c>
      <c r="N9" s="28">
        <v>80</v>
      </c>
      <c r="O9" s="28">
        <v>5</v>
      </c>
      <c r="P9" s="28">
        <v>20</v>
      </c>
      <c r="Q9" s="28">
        <v>84</v>
      </c>
      <c r="R9" s="28">
        <v>13</v>
      </c>
      <c r="S9" s="28">
        <v>2</v>
      </c>
      <c r="T9" s="28">
        <v>45</v>
      </c>
      <c r="U9" s="28">
        <v>61</v>
      </c>
      <c r="V9" s="28">
        <v>81</v>
      </c>
      <c r="W9" s="28">
        <v>31</v>
      </c>
      <c r="X9" s="28">
        <v>4</v>
      </c>
      <c r="Y9" s="166">
        <f t="shared" si="0"/>
        <v>1152</v>
      </c>
      <c r="Z9" s="28">
        <v>53</v>
      </c>
      <c r="AA9" s="165"/>
      <c r="AC9" s="12">
        <f t="shared" si="4"/>
        <v>4</v>
      </c>
      <c r="AD9" s="8" t="s">
        <v>56</v>
      </c>
      <c r="AE9" s="16">
        <v>74</v>
      </c>
      <c r="AF9" s="12">
        <v>18</v>
      </c>
      <c r="AG9" s="12">
        <v>189</v>
      </c>
      <c r="AH9" s="55">
        <v>176</v>
      </c>
      <c r="AI9" s="12">
        <v>2</v>
      </c>
      <c r="AJ9" s="12">
        <v>2</v>
      </c>
      <c r="AK9" s="79">
        <f t="shared" si="1"/>
        <v>180</v>
      </c>
      <c r="AL9" s="80">
        <f>((SUM(AF9:AG9))-(SUM(AH9:AJ9)))</f>
        <v>27</v>
      </c>
      <c r="AM9" s="85">
        <v>688</v>
      </c>
      <c r="AN9" s="85">
        <v>651</v>
      </c>
      <c r="AO9" s="82">
        <f t="shared" si="2"/>
        <v>3.6166666666666667</v>
      </c>
      <c r="AP9" s="83">
        <f>AM9/AE21</f>
        <v>24.571428571428573</v>
      </c>
      <c r="AQ9" s="83">
        <f>(AM9/(AE9*AE21))*100</f>
        <v>33.204633204633204</v>
      </c>
      <c r="AR9" s="83">
        <f t="shared" si="3"/>
        <v>2.4324324324324325</v>
      </c>
      <c r="AS9" s="83">
        <f>((AE9*AE21)-AM9)/AK9</f>
        <v>7.688888888888889</v>
      </c>
      <c r="AT9" s="83">
        <f>((AI9+AJ9)/AK18)*1000</f>
        <v>3.5056967572304996</v>
      </c>
      <c r="AU9" s="83">
        <f>(AJ9/AK18)*1000</f>
        <v>1.7528483786152498</v>
      </c>
      <c r="AW9" s="12">
        <f t="shared" si="8"/>
        <v>3</v>
      </c>
      <c r="AX9" s="11" t="s">
        <v>36</v>
      </c>
      <c r="AY9" s="16">
        <v>20</v>
      </c>
      <c r="AZ9" s="28">
        <v>219</v>
      </c>
      <c r="BA9" s="28">
        <v>198</v>
      </c>
      <c r="BB9" s="28">
        <v>1</v>
      </c>
      <c r="BC9" s="28">
        <v>4</v>
      </c>
      <c r="BD9" s="17">
        <f t="shared" si="5"/>
        <v>203</v>
      </c>
      <c r="BE9" s="17">
        <f t="shared" si="6"/>
        <v>36</v>
      </c>
      <c r="BF9" s="17">
        <f t="shared" si="9"/>
        <v>993</v>
      </c>
      <c r="BG9" s="28"/>
      <c r="BH9" s="28"/>
      <c r="BI9" s="28">
        <v>3</v>
      </c>
      <c r="BJ9" s="28">
        <v>87</v>
      </c>
      <c r="BK9" s="28">
        <v>95</v>
      </c>
      <c r="BL9" s="28"/>
      <c r="BM9" s="28"/>
      <c r="BN9" s="28">
        <v>368</v>
      </c>
      <c r="BO9" s="28">
        <v>8</v>
      </c>
      <c r="BP9" s="28">
        <v>6</v>
      </c>
      <c r="BQ9" s="28">
        <v>426</v>
      </c>
      <c r="BR9" s="28">
        <v>767</v>
      </c>
      <c r="BS9" s="37">
        <f t="shared" si="7"/>
        <v>3.7783251231527095</v>
      </c>
      <c r="BT9" s="108"/>
      <c r="BV9" s="12">
        <f t="shared" si="10"/>
        <v>3</v>
      </c>
      <c r="BW9" s="11" t="s">
        <v>36</v>
      </c>
      <c r="BX9" s="16">
        <v>20</v>
      </c>
      <c r="BY9" s="28">
        <v>219</v>
      </c>
      <c r="BZ9" s="28">
        <v>198</v>
      </c>
      <c r="CA9" s="28">
        <v>1</v>
      </c>
      <c r="CB9" s="28">
        <v>4</v>
      </c>
      <c r="CC9" s="17">
        <f t="shared" si="11"/>
        <v>203</v>
      </c>
      <c r="CD9" s="28"/>
      <c r="CE9" s="28"/>
      <c r="CF9" s="28"/>
      <c r="CG9" s="28">
        <v>5</v>
      </c>
      <c r="CH9" s="28">
        <v>1</v>
      </c>
      <c r="CI9" s="28"/>
      <c r="CJ9" s="28"/>
      <c r="CK9" s="28">
        <v>73</v>
      </c>
      <c r="CL9" s="28">
        <v>3</v>
      </c>
      <c r="CM9" s="28">
        <v>4</v>
      </c>
      <c r="CN9" s="28">
        <v>117</v>
      </c>
      <c r="CO9" s="28"/>
      <c r="CP9" s="2"/>
    </row>
    <row r="10" spans="1:93" ht="30" customHeight="1">
      <c r="A10" s="13">
        <f aca="true" t="shared" si="12" ref="A10:A27">A9+1</f>
        <v>3</v>
      </c>
      <c r="B10" s="30" t="s">
        <v>16</v>
      </c>
      <c r="C10" s="28">
        <v>6</v>
      </c>
      <c r="D10" s="28">
        <v>11</v>
      </c>
      <c r="E10" s="28">
        <v>12</v>
      </c>
      <c r="F10" s="28">
        <v>7</v>
      </c>
      <c r="G10" s="28">
        <v>17</v>
      </c>
      <c r="H10" s="28">
        <v>13</v>
      </c>
      <c r="I10" s="28">
        <v>12</v>
      </c>
      <c r="J10" s="28">
        <v>9</v>
      </c>
      <c r="K10" s="28">
        <v>3</v>
      </c>
      <c r="L10" s="28">
        <v>22</v>
      </c>
      <c r="M10" s="28">
        <v>64</v>
      </c>
      <c r="N10" s="28">
        <v>19</v>
      </c>
      <c r="O10" s="28"/>
      <c r="P10" s="28"/>
      <c r="Q10" s="28">
        <v>14</v>
      </c>
      <c r="R10" s="28">
        <v>3</v>
      </c>
      <c r="S10" s="28"/>
      <c r="T10" s="28">
        <v>8</v>
      </c>
      <c r="U10" s="28">
        <v>8</v>
      </c>
      <c r="V10" s="28">
        <v>7</v>
      </c>
      <c r="W10" s="28">
        <v>25</v>
      </c>
      <c r="X10" s="28">
        <v>19</v>
      </c>
      <c r="Y10" s="166">
        <f t="shared" si="0"/>
        <v>279</v>
      </c>
      <c r="Z10" s="28">
        <v>5</v>
      </c>
      <c r="AA10" s="165"/>
      <c r="AC10" s="12">
        <f t="shared" si="4"/>
        <v>5</v>
      </c>
      <c r="AD10" s="8" t="s">
        <v>57</v>
      </c>
      <c r="AE10" s="16">
        <v>154</v>
      </c>
      <c r="AF10" s="12">
        <v>90</v>
      </c>
      <c r="AG10" s="12">
        <v>487</v>
      </c>
      <c r="AH10" s="55">
        <v>469</v>
      </c>
      <c r="AI10" s="12"/>
      <c r="AJ10" s="12">
        <v>5</v>
      </c>
      <c r="AK10" s="79">
        <f t="shared" si="1"/>
        <v>474</v>
      </c>
      <c r="AL10" s="80">
        <f>((SUM(AF10:AG10))-(SUM(AH10:AJ10)))</f>
        <v>103</v>
      </c>
      <c r="AM10" s="85">
        <v>2516</v>
      </c>
      <c r="AN10" s="85">
        <v>2432</v>
      </c>
      <c r="AO10" s="82">
        <f t="shared" si="2"/>
        <v>5.1308016877637135</v>
      </c>
      <c r="AP10" s="83">
        <f>AM10/AE21</f>
        <v>89.85714285714286</v>
      </c>
      <c r="AQ10" s="83">
        <f>(AM10/(AE10*AE21))*100</f>
        <v>58.34879406307978</v>
      </c>
      <c r="AR10" s="83">
        <f t="shared" si="3"/>
        <v>3.0779220779220777</v>
      </c>
      <c r="AS10" s="83">
        <f>((AE10*AE21)-AM10)/AK10</f>
        <v>3.789029535864979</v>
      </c>
      <c r="AT10" s="83">
        <f>((AI10+AJ10)/AK18)*1000</f>
        <v>4.382120946538125</v>
      </c>
      <c r="AU10" s="83">
        <f>(AJ10/AK18)*1000</f>
        <v>4.382120946538125</v>
      </c>
      <c r="AW10" s="12">
        <f t="shared" si="8"/>
        <v>4</v>
      </c>
      <c r="AX10" s="11" t="s">
        <v>37</v>
      </c>
      <c r="AY10" s="16">
        <v>7</v>
      </c>
      <c r="AZ10" s="16">
        <v>99</v>
      </c>
      <c r="BA10" s="16">
        <v>92</v>
      </c>
      <c r="BB10" s="16"/>
      <c r="BC10" s="16"/>
      <c r="BD10" s="17">
        <f t="shared" si="5"/>
        <v>92</v>
      </c>
      <c r="BE10" s="17">
        <f t="shared" si="6"/>
        <v>14</v>
      </c>
      <c r="BF10" s="17">
        <f t="shared" si="9"/>
        <v>219</v>
      </c>
      <c r="BG10" s="16">
        <v>1</v>
      </c>
      <c r="BH10" s="16"/>
      <c r="BI10" s="16"/>
      <c r="BJ10" s="16"/>
      <c r="BK10" s="16"/>
      <c r="BL10" s="16"/>
      <c r="BM10" s="16"/>
      <c r="BN10" s="16"/>
      <c r="BO10" s="46">
        <v>7</v>
      </c>
      <c r="BP10" s="16"/>
      <c r="BQ10" s="16">
        <v>211</v>
      </c>
      <c r="BR10" s="24">
        <v>195</v>
      </c>
      <c r="BS10" s="37">
        <f t="shared" si="7"/>
        <v>2.119565217391304</v>
      </c>
      <c r="BT10" s="28"/>
      <c r="BV10" s="12">
        <f t="shared" si="10"/>
        <v>4</v>
      </c>
      <c r="BW10" s="11" t="s">
        <v>37</v>
      </c>
      <c r="BX10" s="16">
        <v>7</v>
      </c>
      <c r="BY10" s="16">
        <v>99</v>
      </c>
      <c r="BZ10" s="16">
        <v>92</v>
      </c>
      <c r="CA10" s="16"/>
      <c r="CB10" s="16"/>
      <c r="CC10" s="17">
        <f t="shared" si="11"/>
        <v>92</v>
      </c>
      <c r="CD10" s="16"/>
      <c r="CE10" s="16"/>
      <c r="CF10" s="16"/>
      <c r="CG10" s="16"/>
      <c r="CH10" s="16"/>
      <c r="CI10" s="16"/>
      <c r="CJ10" s="16"/>
      <c r="CK10" s="16"/>
      <c r="CL10" s="46">
        <v>5</v>
      </c>
      <c r="CM10" s="16">
        <v>10</v>
      </c>
      <c r="CN10" s="16">
        <v>77</v>
      </c>
      <c r="CO10" s="28"/>
    </row>
    <row r="11" spans="1:93" ht="30" customHeight="1">
      <c r="A11" s="13">
        <f t="shared" si="12"/>
        <v>4</v>
      </c>
      <c r="B11" s="30" t="s">
        <v>108</v>
      </c>
      <c r="C11" s="166">
        <f aca="true" t="shared" si="13" ref="C11:AA11">SUM(C8:C10)</f>
        <v>116</v>
      </c>
      <c r="D11" s="166">
        <f t="shared" si="13"/>
        <v>81</v>
      </c>
      <c r="E11" s="166">
        <f t="shared" si="13"/>
        <v>141</v>
      </c>
      <c r="F11" s="166">
        <f t="shared" si="13"/>
        <v>69</v>
      </c>
      <c r="G11" s="166">
        <f t="shared" si="13"/>
        <v>54</v>
      </c>
      <c r="H11" s="166">
        <f t="shared" si="13"/>
        <v>51</v>
      </c>
      <c r="I11" s="166">
        <f t="shared" si="13"/>
        <v>32</v>
      </c>
      <c r="J11" s="166">
        <f t="shared" si="13"/>
        <v>24</v>
      </c>
      <c r="K11" s="166">
        <f t="shared" si="13"/>
        <v>13</v>
      </c>
      <c r="L11" s="166">
        <f t="shared" si="13"/>
        <v>214</v>
      </c>
      <c r="M11" s="166">
        <f t="shared" si="13"/>
        <v>216</v>
      </c>
      <c r="N11" s="166">
        <f t="shared" si="13"/>
        <v>111</v>
      </c>
      <c r="O11" s="166">
        <f t="shared" si="13"/>
        <v>6</v>
      </c>
      <c r="P11" s="166">
        <f t="shared" si="13"/>
        <v>28</v>
      </c>
      <c r="Q11" s="166">
        <f t="shared" si="13"/>
        <v>108</v>
      </c>
      <c r="R11" s="166">
        <f t="shared" si="13"/>
        <v>16</v>
      </c>
      <c r="S11" s="166">
        <f t="shared" si="13"/>
        <v>3</v>
      </c>
      <c r="T11" s="166">
        <f>SUM(T8:T10)</f>
        <v>62</v>
      </c>
      <c r="U11" s="166">
        <f t="shared" si="13"/>
        <v>78</v>
      </c>
      <c r="V11" s="166">
        <f t="shared" si="13"/>
        <v>92</v>
      </c>
      <c r="W11" s="166">
        <f t="shared" si="13"/>
        <v>62</v>
      </c>
      <c r="X11" s="166">
        <f t="shared" si="13"/>
        <v>29</v>
      </c>
      <c r="Y11" s="166">
        <f t="shared" si="0"/>
        <v>1606</v>
      </c>
      <c r="Z11" s="166">
        <f t="shared" si="13"/>
        <v>63</v>
      </c>
      <c r="AA11" s="166">
        <f t="shared" si="13"/>
        <v>0</v>
      </c>
      <c r="AC11" s="12">
        <f t="shared" si="4"/>
        <v>6</v>
      </c>
      <c r="AD11" s="8" t="s">
        <v>194</v>
      </c>
      <c r="AE11" s="16">
        <v>11</v>
      </c>
      <c r="AF11" s="12">
        <v>8</v>
      </c>
      <c r="AG11" s="12">
        <v>46</v>
      </c>
      <c r="AH11" s="55">
        <v>36</v>
      </c>
      <c r="AI11" s="12">
        <v>5</v>
      </c>
      <c r="AJ11" s="12">
        <v>8</v>
      </c>
      <c r="AK11" s="79">
        <f t="shared" si="1"/>
        <v>49</v>
      </c>
      <c r="AL11" s="80">
        <f aca="true" t="shared" si="14" ref="AL11:AL16">((SUM(AF11:AG11))-(SUM(AH11:AJ11)))</f>
        <v>5</v>
      </c>
      <c r="AM11" s="85">
        <v>153</v>
      </c>
      <c r="AN11" s="85">
        <v>54</v>
      </c>
      <c r="AO11" s="82">
        <f t="shared" si="2"/>
        <v>1.1020408163265305</v>
      </c>
      <c r="AP11" s="83">
        <f>AM11/AE21</f>
        <v>5.464285714285714</v>
      </c>
      <c r="AQ11" s="83">
        <f>(AM11/(AE11*AE21))*100</f>
        <v>49.67532467532468</v>
      </c>
      <c r="AR11" s="83">
        <f t="shared" si="3"/>
        <v>4.454545454545454</v>
      </c>
      <c r="AS11" s="83">
        <f>((AE11*AE21)-AM11)/AK11</f>
        <v>3.163265306122449</v>
      </c>
      <c r="AT11" s="83">
        <f>((AI11+AJ11)/AK18)*1000</f>
        <v>11.393514460999123</v>
      </c>
      <c r="AU11" s="83">
        <f>(AJ11/AK18)*1000</f>
        <v>7.011393514460999</v>
      </c>
      <c r="AW11" s="12">
        <f t="shared" si="8"/>
        <v>5</v>
      </c>
      <c r="AX11" s="11" t="s">
        <v>64</v>
      </c>
      <c r="AY11" s="16">
        <v>3</v>
      </c>
      <c r="AZ11" s="16">
        <v>2</v>
      </c>
      <c r="BA11" s="16">
        <v>3</v>
      </c>
      <c r="BB11" s="16"/>
      <c r="BC11" s="16"/>
      <c r="BD11" s="17">
        <f t="shared" si="5"/>
        <v>3</v>
      </c>
      <c r="BE11" s="17">
        <f t="shared" si="6"/>
        <v>2</v>
      </c>
      <c r="BF11" s="17">
        <f t="shared" si="9"/>
        <v>6</v>
      </c>
      <c r="BG11" s="16"/>
      <c r="BH11" s="16"/>
      <c r="BI11" s="16"/>
      <c r="BJ11" s="16"/>
      <c r="BK11" s="16"/>
      <c r="BL11" s="16"/>
      <c r="BM11" s="16"/>
      <c r="BN11" s="16"/>
      <c r="BO11" s="46"/>
      <c r="BP11" s="16"/>
      <c r="BQ11" s="16">
        <v>6</v>
      </c>
      <c r="BR11" s="24">
        <v>12</v>
      </c>
      <c r="BS11" s="37">
        <f t="shared" si="7"/>
        <v>4</v>
      </c>
      <c r="BT11" s="28"/>
      <c r="BV11" s="12">
        <f t="shared" si="10"/>
        <v>5</v>
      </c>
      <c r="BW11" s="11" t="s">
        <v>64</v>
      </c>
      <c r="BX11" s="16">
        <v>3</v>
      </c>
      <c r="BY11" s="16">
        <v>2</v>
      </c>
      <c r="BZ11" s="16">
        <v>3</v>
      </c>
      <c r="CA11" s="16"/>
      <c r="CB11" s="16"/>
      <c r="CC11" s="17">
        <f t="shared" si="11"/>
        <v>3</v>
      </c>
      <c r="CD11" s="16"/>
      <c r="CE11" s="16"/>
      <c r="CF11" s="16"/>
      <c r="CG11" s="16"/>
      <c r="CH11" s="16"/>
      <c r="CI11" s="16"/>
      <c r="CJ11" s="16"/>
      <c r="CK11" s="16"/>
      <c r="CL11" s="46"/>
      <c r="CM11" s="16"/>
      <c r="CN11" s="16">
        <v>3</v>
      </c>
      <c r="CO11" s="28"/>
    </row>
    <row r="12" spans="1:93" ht="30" customHeight="1">
      <c r="A12" s="13">
        <f t="shared" si="12"/>
        <v>5</v>
      </c>
      <c r="B12" s="30" t="s">
        <v>17</v>
      </c>
      <c r="C12" s="168">
        <v>8</v>
      </c>
      <c r="D12" s="168">
        <v>4</v>
      </c>
      <c r="E12" s="168">
        <v>11</v>
      </c>
      <c r="F12" s="168">
        <v>6</v>
      </c>
      <c r="G12" s="168">
        <v>36</v>
      </c>
      <c r="H12" s="168">
        <v>34</v>
      </c>
      <c r="I12" s="168">
        <v>20</v>
      </c>
      <c r="J12" s="168">
        <v>16</v>
      </c>
      <c r="K12" s="168">
        <v>8</v>
      </c>
      <c r="L12" s="168">
        <v>16</v>
      </c>
      <c r="M12" s="168">
        <v>14</v>
      </c>
      <c r="N12" s="168">
        <v>11</v>
      </c>
      <c r="O12" s="168"/>
      <c r="P12" s="168"/>
      <c r="Q12" s="28">
        <v>13</v>
      </c>
      <c r="R12" s="28">
        <v>1</v>
      </c>
      <c r="S12" s="28"/>
      <c r="T12" s="28">
        <v>5</v>
      </c>
      <c r="U12" s="28">
        <v>7</v>
      </c>
      <c r="V12" s="168">
        <v>8</v>
      </c>
      <c r="W12" s="168">
        <v>57</v>
      </c>
      <c r="X12" s="168">
        <v>4</v>
      </c>
      <c r="Y12" s="166">
        <f t="shared" si="0"/>
        <v>279</v>
      </c>
      <c r="Z12" s="168">
        <v>10</v>
      </c>
      <c r="AA12" s="165"/>
      <c r="AC12" s="12">
        <f t="shared" si="4"/>
        <v>7</v>
      </c>
      <c r="AD12" s="150" t="s">
        <v>223</v>
      </c>
      <c r="AE12" s="112">
        <v>9</v>
      </c>
      <c r="AF12" s="12">
        <v>5</v>
      </c>
      <c r="AG12" s="12">
        <v>46</v>
      </c>
      <c r="AH12" s="55">
        <v>36</v>
      </c>
      <c r="AI12" s="12">
        <v>3</v>
      </c>
      <c r="AJ12" s="12">
        <v>5</v>
      </c>
      <c r="AK12" s="79">
        <f t="shared" si="1"/>
        <v>44</v>
      </c>
      <c r="AL12" s="80">
        <f t="shared" si="14"/>
        <v>7</v>
      </c>
      <c r="AM12" s="85">
        <v>146</v>
      </c>
      <c r="AN12" s="85">
        <v>87</v>
      </c>
      <c r="AO12" s="82">
        <f t="shared" si="2"/>
        <v>1.9772727272727273</v>
      </c>
      <c r="AP12" s="83">
        <f>AM12/184</f>
        <v>0.7934782608695652</v>
      </c>
      <c r="AQ12" s="83">
        <f>(AM12/(AE12*184))*100</f>
        <v>8.816425120772948</v>
      </c>
      <c r="AR12" s="83">
        <f t="shared" si="3"/>
        <v>4.888888888888889</v>
      </c>
      <c r="AS12" s="83">
        <f>((AE12*AE21)-AM12)/AK12</f>
        <v>2.409090909090909</v>
      </c>
      <c r="AT12" s="83">
        <f>((AI12+AJ12)/AK18)*1000</f>
        <v>7.011393514460999</v>
      </c>
      <c r="AU12" s="83">
        <f>(AJ12/AK18)*1000</f>
        <v>4.382120946538125</v>
      </c>
      <c r="AW12" s="12">
        <f t="shared" si="8"/>
        <v>6</v>
      </c>
      <c r="AX12" s="11" t="s">
        <v>38</v>
      </c>
      <c r="AY12" s="16">
        <v>10</v>
      </c>
      <c r="AZ12" s="16">
        <v>35</v>
      </c>
      <c r="BA12" s="16">
        <v>36</v>
      </c>
      <c r="BB12" s="16">
        <v>4</v>
      </c>
      <c r="BC12" s="16">
        <v>2</v>
      </c>
      <c r="BD12" s="17">
        <f t="shared" si="5"/>
        <v>42</v>
      </c>
      <c r="BE12" s="17">
        <f t="shared" si="6"/>
        <v>3</v>
      </c>
      <c r="BF12" s="17">
        <f t="shared" si="9"/>
        <v>227</v>
      </c>
      <c r="BG12" s="16">
        <v>46</v>
      </c>
      <c r="BH12" s="16"/>
      <c r="BI12" s="16">
        <v>2</v>
      </c>
      <c r="BJ12" s="16"/>
      <c r="BK12" s="16"/>
      <c r="BL12" s="16"/>
      <c r="BM12" s="16"/>
      <c r="BN12" s="16">
        <v>21</v>
      </c>
      <c r="BO12" s="46">
        <v>4</v>
      </c>
      <c r="BP12" s="16">
        <v>25</v>
      </c>
      <c r="BQ12" s="16">
        <v>129</v>
      </c>
      <c r="BR12" s="24">
        <v>178</v>
      </c>
      <c r="BS12" s="37">
        <f t="shared" si="7"/>
        <v>4.238095238095238</v>
      </c>
      <c r="BT12" s="28"/>
      <c r="BV12" s="12">
        <f t="shared" si="10"/>
        <v>6</v>
      </c>
      <c r="BW12" s="11" t="s">
        <v>38</v>
      </c>
      <c r="BX12" s="16">
        <v>10</v>
      </c>
      <c r="BY12" s="16">
        <v>35</v>
      </c>
      <c r="BZ12" s="16">
        <v>36</v>
      </c>
      <c r="CA12" s="16">
        <v>4</v>
      </c>
      <c r="CB12" s="16">
        <v>2</v>
      </c>
      <c r="CC12" s="17">
        <f t="shared" si="11"/>
        <v>42</v>
      </c>
      <c r="CD12" s="16">
        <v>4</v>
      </c>
      <c r="CE12" s="16"/>
      <c r="CF12" s="16"/>
      <c r="CG12" s="16"/>
      <c r="CH12" s="16"/>
      <c r="CI12" s="16"/>
      <c r="CJ12" s="16"/>
      <c r="CK12" s="16">
        <v>6</v>
      </c>
      <c r="CL12" s="46">
        <v>3</v>
      </c>
      <c r="CM12" s="16">
        <v>5</v>
      </c>
      <c r="CN12" s="16">
        <v>24</v>
      </c>
      <c r="CO12" s="28"/>
    </row>
    <row r="13" spans="1:93" ht="30" customHeight="1">
      <c r="A13" s="13">
        <f t="shared" si="12"/>
        <v>6</v>
      </c>
      <c r="B13" s="30" t="s">
        <v>70</v>
      </c>
      <c r="C13" s="168"/>
      <c r="D13" s="168"/>
      <c r="E13" s="168"/>
      <c r="F13" s="168"/>
      <c r="G13" s="168">
        <v>4</v>
      </c>
      <c r="H13" s="168">
        <v>3</v>
      </c>
      <c r="I13" s="168">
        <v>3</v>
      </c>
      <c r="J13" s="168"/>
      <c r="K13" s="168"/>
      <c r="L13" s="168"/>
      <c r="M13" s="168"/>
      <c r="N13" s="168">
        <v>2</v>
      </c>
      <c r="O13" s="168"/>
      <c r="P13" s="168"/>
      <c r="Q13" s="28">
        <v>2</v>
      </c>
      <c r="R13" s="28"/>
      <c r="S13" s="28"/>
      <c r="T13" s="28">
        <v>1</v>
      </c>
      <c r="U13" s="28"/>
      <c r="V13" s="168"/>
      <c r="W13" s="168"/>
      <c r="X13" s="168"/>
      <c r="Y13" s="166">
        <f t="shared" si="0"/>
        <v>15</v>
      </c>
      <c r="Z13" s="168"/>
      <c r="AA13" s="165"/>
      <c r="AC13" s="12">
        <f t="shared" si="4"/>
        <v>8</v>
      </c>
      <c r="AD13" s="8" t="s">
        <v>224</v>
      </c>
      <c r="AE13" s="16">
        <v>12</v>
      </c>
      <c r="AF13" s="12">
        <v>6</v>
      </c>
      <c r="AG13" s="12">
        <v>26</v>
      </c>
      <c r="AH13" s="55">
        <v>20</v>
      </c>
      <c r="AI13" s="12">
        <v>4</v>
      </c>
      <c r="AJ13" s="12">
        <v>4</v>
      </c>
      <c r="AK13" s="79">
        <f t="shared" si="1"/>
        <v>28</v>
      </c>
      <c r="AL13" s="80">
        <f t="shared" si="14"/>
        <v>4</v>
      </c>
      <c r="AM13" s="85">
        <v>138</v>
      </c>
      <c r="AN13" s="85">
        <v>59</v>
      </c>
      <c r="AO13" s="82">
        <f t="shared" si="2"/>
        <v>2.107142857142857</v>
      </c>
      <c r="AP13" s="83">
        <f>AM13/AE21</f>
        <v>4.928571428571429</v>
      </c>
      <c r="AQ13" s="83">
        <f>(AM13/(AE13*AE21))*100</f>
        <v>41.07142857142857</v>
      </c>
      <c r="AR13" s="83">
        <f t="shared" si="3"/>
        <v>2.3333333333333335</v>
      </c>
      <c r="AS13" s="83">
        <f>((AE13*AE21)-AM13)/AK13</f>
        <v>7.071428571428571</v>
      </c>
      <c r="AT13" s="83">
        <f>((AI13+AJ13)/AK18)*1000</f>
        <v>7.011393514460999</v>
      </c>
      <c r="AU13" s="83">
        <f>(AJ13/AK18)*1000</f>
        <v>3.5056967572304996</v>
      </c>
      <c r="AW13" s="12">
        <f t="shared" si="8"/>
        <v>7</v>
      </c>
      <c r="AX13" s="11" t="s">
        <v>39</v>
      </c>
      <c r="AY13" s="16">
        <v>3</v>
      </c>
      <c r="AZ13" s="16">
        <v>8</v>
      </c>
      <c r="BA13" s="16">
        <v>10</v>
      </c>
      <c r="BB13" s="16"/>
      <c r="BC13" s="16"/>
      <c r="BD13" s="17">
        <f t="shared" si="5"/>
        <v>10</v>
      </c>
      <c r="BE13" s="17">
        <f t="shared" si="6"/>
        <v>1</v>
      </c>
      <c r="BF13" s="17">
        <f t="shared" si="9"/>
        <v>22</v>
      </c>
      <c r="BG13" s="16"/>
      <c r="BH13" s="16"/>
      <c r="BI13" s="16"/>
      <c r="BJ13" s="16"/>
      <c r="BK13" s="16"/>
      <c r="BL13" s="16"/>
      <c r="BM13" s="16"/>
      <c r="BN13" s="16">
        <v>1</v>
      </c>
      <c r="BO13" s="46">
        <v>4</v>
      </c>
      <c r="BP13" s="16"/>
      <c r="BQ13" s="16">
        <v>17</v>
      </c>
      <c r="BR13" s="24">
        <v>24</v>
      </c>
      <c r="BS13" s="37">
        <f t="shared" si="7"/>
        <v>2.4</v>
      </c>
      <c r="BT13" s="28"/>
      <c r="BV13" s="12">
        <f t="shared" si="10"/>
        <v>7</v>
      </c>
      <c r="BW13" s="11" t="s">
        <v>39</v>
      </c>
      <c r="BX13" s="16">
        <v>3</v>
      </c>
      <c r="BY13" s="16">
        <v>8</v>
      </c>
      <c r="BZ13" s="16">
        <v>10</v>
      </c>
      <c r="CA13" s="16"/>
      <c r="CB13" s="16"/>
      <c r="CC13" s="17">
        <f t="shared" si="11"/>
        <v>10</v>
      </c>
      <c r="CD13" s="16"/>
      <c r="CE13" s="16"/>
      <c r="CF13" s="16"/>
      <c r="CG13" s="16"/>
      <c r="CH13" s="16"/>
      <c r="CI13" s="16"/>
      <c r="CJ13" s="16"/>
      <c r="CK13" s="16">
        <v>1</v>
      </c>
      <c r="CL13" s="46">
        <v>1</v>
      </c>
      <c r="CM13" s="16"/>
      <c r="CN13" s="16">
        <v>8</v>
      </c>
      <c r="CO13" s="28">
        <v>2</v>
      </c>
    </row>
    <row r="14" spans="1:93" ht="30" customHeight="1">
      <c r="A14" s="13">
        <f t="shared" si="12"/>
        <v>7</v>
      </c>
      <c r="B14" s="11" t="s">
        <v>99</v>
      </c>
      <c r="C14" s="168"/>
      <c r="D14" s="168"/>
      <c r="E14" s="168"/>
      <c r="F14" s="168"/>
      <c r="G14" s="168">
        <v>8</v>
      </c>
      <c r="H14" s="168">
        <v>5</v>
      </c>
      <c r="I14" s="168">
        <v>4</v>
      </c>
      <c r="J14" s="168">
        <v>2</v>
      </c>
      <c r="K14" s="168">
        <v>1</v>
      </c>
      <c r="L14" s="168"/>
      <c r="M14" s="168">
        <v>1</v>
      </c>
      <c r="N14" s="168">
        <v>3</v>
      </c>
      <c r="O14" s="168">
        <v>1</v>
      </c>
      <c r="P14" s="168"/>
      <c r="Q14" s="28">
        <v>2</v>
      </c>
      <c r="R14" s="28"/>
      <c r="S14" s="28"/>
      <c r="T14" s="28"/>
      <c r="U14" s="28"/>
      <c r="V14" s="168">
        <v>1</v>
      </c>
      <c r="W14" s="168"/>
      <c r="X14" s="168"/>
      <c r="Y14" s="166">
        <f t="shared" si="0"/>
        <v>28</v>
      </c>
      <c r="Z14" s="168"/>
      <c r="AA14" s="165"/>
      <c r="AC14" s="12">
        <f t="shared" si="4"/>
        <v>9</v>
      </c>
      <c r="AD14" s="106" t="s">
        <v>157</v>
      </c>
      <c r="AE14" s="16">
        <v>5</v>
      </c>
      <c r="AF14" s="12">
        <v>3</v>
      </c>
      <c r="AG14" s="12">
        <v>21</v>
      </c>
      <c r="AH14" s="55">
        <v>19</v>
      </c>
      <c r="AI14" s="12"/>
      <c r="AJ14" s="12">
        <v>2</v>
      </c>
      <c r="AK14" s="79">
        <f t="shared" si="1"/>
        <v>21</v>
      </c>
      <c r="AL14" s="80">
        <f t="shared" si="14"/>
        <v>3</v>
      </c>
      <c r="AM14" s="85">
        <v>87</v>
      </c>
      <c r="AN14" s="85">
        <v>54</v>
      </c>
      <c r="AO14" s="82">
        <f t="shared" si="2"/>
        <v>2.5714285714285716</v>
      </c>
      <c r="AP14" s="83">
        <f>AM14/AE21</f>
        <v>3.107142857142857</v>
      </c>
      <c r="AQ14" s="83">
        <f>(AM14/(AE14*AE21))*100</f>
        <v>62.142857142857146</v>
      </c>
      <c r="AR14" s="83">
        <f t="shared" si="3"/>
        <v>4.2</v>
      </c>
      <c r="AS14" s="83">
        <f>((AE14*AE21)-AM14)/AK14</f>
        <v>2.5238095238095237</v>
      </c>
      <c r="AT14" s="83">
        <f>((AI14+AJ14)/AK18)*1000</f>
        <v>1.7528483786152498</v>
      </c>
      <c r="AU14" s="83">
        <f>(AJ14/AK18)*1000</f>
        <v>1.7528483786152498</v>
      </c>
      <c r="AW14" s="12">
        <f t="shared" si="8"/>
        <v>8</v>
      </c>
      <c r="AX14" s="11" t="s">
        <v>40</v>
      </c>
      <c r="AY14" s="16">
        <v>1</v>
      </c>
      <c r="AZ14" s="16">
        <v>32</v>
      </c>
      <c r="BA14" s="16">
        <v>28</v>
      </c>
      <c r="BB14" s="16"/>
      <c r="BC14" s="16"/>
      <c r="BD14" s="17">
        <f t="shared" si="5"/>
        <v>28</v>
      </c>
      <c r="BE14" s="17">
        <f t="shared" si="6"/>
        <v>5</v>
      </c>
      <c r="BF14" s="17">
        <f t="shared" si="9"/>
        <v>62</v>
      </c>
      <c r="BG14" s="16"/>
      <c r="BH14" s="16"/>
      <c r="BI14" s="16"/>
      <c r="BJ14" s="16"/>
      <c r="BK14" s="16"/>
      <c r="BL14" s="16"/>
      <c r="BM14" s="16"/>
      <c r="BN14" s="16"/>
      <c r="BO14" s="46">
        <v>11</v>
      </c>
      <c r="BP14" s="16">
        <v>10</v>
      </c>
      <c r="BQ14" s="16">
        <v>41</v>
      </c>
      <c r="BR14" s="24">
        <v>61</v>
      </c>
      <c r="BS14" s="37">
        <f t="shared" si="7"/>
        <v>2.1785714285714284</v>
      </c>
      <c r="BT14" s="28"/>
      <c r="BV14" s="12">
        <f t="shared" si="10"/>
        <v>8</v>
      </c>
      <c r="BW14" s="11" t="s">
        <v>40</v>
      </c>
      <c r="BX14" s="16">
        <v>1</v>
      </c>
      <c r="BY14" s="16">
        <v>32</v>
      </c>
      <c r="BZ14" s="16">
        <v>28</v>
      </c>
      <c r="CA14" s="16"/>
      <c r="CB14" s="16"/>
      <c r="CC14" s="17">
        <f t="shared" si="11"/>
        <v>28</v>
      </c>
      <c r="CD14" s="16"/>
      <c r="CE14" s="16"/>
      <c r="CF14" s="16"/>
      <c r="CG14" s="16"/>
      <c r="CH14" s="16"/>
      <c r="CI14" s="16"/>
      <c r="CJ14" s="16"/>
      <c r="CK14" s="16"/>
      <c r="CL14" s="46">
        <v>5</v>
      </c>
      <c r="CM14" s="16">
        <v>4</v>
      </c>
      <c r="CN14" s="16">
        <v>19</v>
      </c>
      <c r="CO14" s="28">
        <v>8</v>
      </c>
    </row>
    <row r="15" spans="1:93" ht="30" customHeight="1">
      <c r="A15" s="13">
        <f t="shared" si="12"/>
        <v>8</v>
      </c>
      <c r="B15" s="30" t="s">
        <v>12</v>
      </c>
      <c r="C15" s="168">
        <v>92</v>
      </c>
      <c r="D15" s="168">
        <v>67</v>
      </c>
      <c r="E15" s="168">
        <v>116</v>
      </c>
      <c r="F15" s="168">
        <v>53</v>
      </c>
      <c r="G15" s="168">
        <v>1</v>
      </c>
      <c r="H15" s="168">
        <v>2</v>
      </c>
      <c r="I15" s="168">
        <v>1</v>
      </c>
      <c r="J15" s="168">
        <v>3</v>
      </c>
      <c r="K15" s="168"/>
      <c r="L15" s="168">
        <v>174</v>
      </c>
      <c r="M15" s="168">
        <v>178</v>
      </c>
      <c r="N15" s="168">
        <v>85</v>
      </c>
      <c r="O15" s="168">
        <v>4</v>
      </c>
      <c r="P15" s="168">
        <v>21</v>
      </c>
      <c r="Q15" s="28">
        <v>78</v>
      </c>
      <c r="R15" s="28">
        <v>12</v>
      </c>
      <c r="S15" s="28">
        <v>3</v>
      </c>
      <c r="T15" s="28">
        <v>49</v>
      </c>
      <c r="U15" s="28">
        <v>67</v>
      </c>
      <c r="V15" s="168">
        <v>72</v>
      </c>
      <c r="W15" s="168">
        <v>1</v>
      </c>
      <c r="X15" s="168">
        <v>19</v>
      </c>
      <c r="Y15" s="166">
        <f t="shared" si="0"/>
        <v>1098</v>
      </c>
      <c r="Z15" s="168">
        <v>49</v>
      </c>
      <c r="AA15" s="165"/>
      <c r="AC15" s="12">
        <f t="shared" si="4"/>
        <v>10</v>
      </c>
      <c r="AD15" s="71" t="s">
        <v>139</v>
      </c>
      <c r="AE15" s="16">
        <v>5</v>
      </c>
      <c r="AF15" s="12">
        <v>4</v>
      </c>
      <c r="AG15" s="12">
        <v>9</v>
      </c>
      <c r="AH15" s="55">
        <v>8</v>
      </c>
      <c r="AI15" s="12"/>
      <c r="AJ15" s="12">
        <v>1</v>
      </c>
      <c r="AK15" s="79">
        <f t="shared" si="1"/>
        <v>9</v>
      </c>
      <c r="AL15" s="80">
        <f t="shared" si="14"/>
        <v>4</v>
      </c>
      <c r="AM15" s="85">
        <v>95</v>
      </c>
      <c r="AN15" s="85">
        <v>8</v>
      </c>
      <c r="AO15" s="82">
        <f t="shared" si="2"/>
        <v>0.8888888888888888</v>
      </c>
      <c r="AP15" s="83">
        <f>AM15/AE21</f>
        <v>3.392857142857143</v>
      </c>
      <c r="AQ15" s="83">
        <f>(AM15/(AE15*AE21))*100</f>
        <v>67.85714285714286</v>
      </c>
      <c r="AR15" s="83">
        <f t="shared" si="3"/>
        <v>1.8</v>
      </c>
      <c r="AS15" s="83">
        <f>((AE15*AE21)-AM15)/AK15</f>
        <v>5</v>
      </c>
      <c r="AT15" s="83">
        <f>((AI15+AJ15)/AK18)*1000</f>
        <v>0.8764241893076249</v>
      </c>
      <c r="AU15" s="83">
        <f>(AJ15/AK18)*1000</f>
        <v>0.8764241893076249</v>
      </c>
      <c r="AW15" s="12">
        <f t="shared" si="8"/>
        <v>9</v>
      </c>
      <c r="AX15" s="11" t="s">
        <v>62</v>
      </c>
      <c r="AY15" s="16">
        <v>8</v>
      </c>
      <c r="AZ15" s="16">
        <v>43</v>
      </c>
      <c r="BA15" s="16">
        <v>43</v>
      </c>
      <c r="BB15" s="16">
        <v>2</v>
      </c>
      <c r="BC15" s="16">
        <v>4</v>
      </c>
      <c r="BD15" s="17">
        <f t="shared" si="5"/>
        <v>49</v>
      </c>
      <c r="BE15" s="17">
        <f t="shared" si="6"/>
        <v>2</v>
      </c>
      <c r="BF15" s="17">
        <f t="shared" si="9"/>
        <v>182</v>
      </c>
      <c r="BG15" s="16"/>
      <c r="BH15" s="16"/>
      <c r="BI15" s="16"/>
      <c r="BJ15" s="16"/>
      <c r="BK15" s="16"/>
      <c r="BL15" s="16"/>
      <c r="BM15" s="16"/>
      <c r="BN15" s="16">
        <v>2</v>
      </c>
      <c r="BO15" s="46">
        <v>22</v>
      </c>
      <c r="BP15" s="16">
        <v>51</v>
      </c>
      <c r="BQ15" s="16">
        <v>107</v>
      </c>
      <c r="BR15" s="24">
        <v>219</v>
      </c>
      <c r="BS15" s="37">
        <f t="shared" si="7"/>
        <v>4.469387755102041</v>
      </c>
      <c r="BT15" s="28"/>
      <c r="BV15" s="12">
        <f t="shared" si="10"/>
        <v>9</v>
      </c>
      <c r="BW15" s="11" t="s">
        <v>62</v>
      </c>
      <c r="BX15" s="16">
        <v>8</v>
      </c>
      <c r="BY15" s="16">
        <v>43</v>
      </c>
      <c r="BZ15" s="16">
        <v>43</v>
      </c>
      <c r="CA15" s="16">
        <v>2</v>
      </c>
      <c r="CB15" s="16">
        <v>4</v>
      </c>
      <c r="CC15" s="17">
        <f t="shared" si="11"/>
        <v>49</v>
      </c>
      <c r="CD15" s="16"/>
      <c r="CE15" s="16"/>
      <c r="CF15" s="16"/>
      <c r="CG15" s="16"/>
      <c r="CH15" s="16"/>
      <c r="CI15" s="16"/>
      <c r="CJ15" s="16"/>
      <c r="CK15" s="16">
        <v>1</v>
      </c>
      <c r="CL15" s="46">
        <v>13</v>
      </c>
      <c r="CM15" s="16">
        <v>5</v>
      </c>
      <c r="CN15" s="16">
        <v>30</v>
      </c>
      <c r="CO15" s="28"/>
    </row>
    <row r="16" spans="1:93" ht="30" customHeight="1">
      <c r="A16" s="13">
        <v>9</v>
      </c>
      <c r="B16" s="30" t="s">
        <v>84</v>
      </c>
      <c r="C16" s="166">
        <f aca="true" t="shared" si="15" ref="C16:U16">C15+C14+C13</f>
        <v>92</v>
      </c>
      <c r="D16" s="166">
        <f t="shared" si="15"/>
        <v>67</v>
      </c>
      <c r="E16" s="166">
        <f t="shared" si="15"/>
        <v>116</v>
      </c>
      <c r="F16" s="166">
        <f t="shared" si="15"/>
        <v>53</v>
      </c>
      <c r="G16" s="166">
        <f t="shared" si="15"/>
        <v>13</v>
      </c>
      <c r="H16" s="166">
        <f t="shared" si="15"/>
        <v>10</v>
      </c>
      <c r="I16" s="166">
        <f t="shared" si="15"/>
        <v>8</v>
      </c>
      <c r="J16" s="166">
        <f t="shared" si="15"/>
        <v>5</v>
      </c>
      <c r="K16" s="166">
        <f t="shared" si="15"/>
        <v>1</v>
      </c>
      <c r="L16" s="166">
        <f t="shared" si="15"/>
        <v>174</v>
      </c>
      <c r="M16" s="166">
        <f t="shared" si="15"/>
        <v>179</v>
      </c>
      <c r="N16" s="166">
        <f t="shared" si="15"/>
        <v>90</v>
      </c>
      <c r="O16" s="166">
        <f t="shared" si="15"/>
        <v>5</v>
      </c>
      <c r="P16" s="166">
        <f t="shared" si="15"/>
        <v>21</v>
      </c>
      <c r="Q16" s="166">
        <f t="shared" si="15"/>
        <v>82</v>
      </c>
      <c r="R16" s="166">
        <f>R15+R14+R13</f>
        <v>12</v>
      </c>
      <c r="S16" s="166">
        <f t="shared" si="15"/>
        <v>3</v>
      </c>
      <c r="T16" s="166">
        <f>T15+T14+T13</f>
        <v>50</v>
      </c>
      <c r="U16" s="166">
        <f t="shared" si="15"/>
        <v>67</v>
      </c>
      <c r="V16" s="166">
        <f>V15+V14+V13</f>
        <v>73</v>
      </c>
      <c r="W16" s="166">
        <f>W15+W14+W13</f>
        <v>1</v>
      </c>
      <c r="X16" s="166">
        <f>X15+X14+X13</f>
        <v>19</v>
      </c>
      <c r="Y16" s="166">
        <f t="shared" si="0"/>
        <v>1141</v>
      </c>
      <c r="Z16" s="166">
        <f>Z15+Z14+Z13</f>
        <v>49</v>
      </c>
      <c r="AA16" s="166">
        <f>SUM(AA13:AA15)</f>
        <v>0</v>
      </c>
      <c r="AC16" s="12">
        <f t="shared" si="4"/>
        <v>11</v>
      </c>
      <c r="AD16" s="8" t="s">
        <v>58</v>
      </c>
      <c r="AE16" s="16">
        <v>10</v>
      </c>
      <c r="AF16" s="12">
        <v>6</v>
      </c>
      <c r="AG16" s="12">
        <v>23</v>
      </c>
      <c r="AH16" s="55">
        <v>23</v>
      </c>
      <c r="AI16" s="12"/>
      <c r="AJ16" s="12"/>
      <c r="AK16" s="79">
        <f t="shared" si="1"/>
        <v>23</v>
      </c>
      <c r="AL16" s="80">
        <f t="shared" si="14"/>
        <v>6</v>
      </c>
      <c r="AM16" s="85">
        <v>127</v>
      </c>
      <c r="AN16" s="85">
        <v>119</v>
      </c>
      <c r="AO16" s="82">
        <f t="shared" si="2"/>
        <v>5.173913043478261</v>
      </c>
      <c r="AP16" s="83">
        <f>AM16/AE21</f>
        <v>4.535714285714286</v>
      </c>
      <c r="AQ16" s="83">
        <f>(AM16/(AE16*AE21))*100</f>
        <v>45.357142857142854</v>
      </c>
      <c r="AR16" s="83">
        <f t="shared" si="3"/>
        <v>2.3</v>
      </c>
      <c r="AS16" s="83">
        <f>((AE16*AE21)-AM16)/AK16</f>
        <v>6.6521739130434785</v>
      </c>
      <c r="AT16" s="83">
        <f>((AI16+AJ16)/AK18)*1000</f>
        <v>0</v>
      </c>
      <c r="AU16" s="83">
        <f>(AJ16/AK18)*1000</f>
        <v>0</v>
      </c>
      <c r="AW16" s="12">
        <f t="shared" si="8"/>
        <v>10</v>
      </c>
      <c r="AX16" s="11" t="s">
        <v>41</v>
      </c>
      <c r="AY16" s="16">
        <v>1</v>
      </c>
      <c r="AZ16" s="16">
        <v>6</v>
      </c>
      <c r="BA16" s="16">
        <v>5</v>
      </c>
      <c r="BB16" s="16"/>
      <c r="BC16" s="16"/>
      <c r="BD16" s="17">
        <f t="shared" si="5"/>
        <v>5</v>
      </c>
      <c r="BE16" s="17">
        <f t="shared" si="6"/>
        <v>2</v>
      </c>
      <c r="BF16" s="17">
        <f t="shared" si="9"/>
        <v>11</v>
      </c>
      <c r="BG16" s="16"/>
      <c r="BH16" s="16"/>
      <c r="BI16" s="16"/>
      <c r="BJ16" s="16"/>
      <c r="BK16" s="16"/>
      <c r="BL16" s="16"/>
      <c r="BM16" s="16"/>
      <c r="BN16" s="16"/>
      <c r="BO16" s="46">
        <v>1</v>
      </c>
      <c r="BP16" s="16">
        <v>10</v>
      </c>
      <c r="BQ16" s="16"/>
      <c r="BR16" s="24">
        <v>10</v>
      </c>
      <c r="BS16" s="37">
        <f t="shared" si="7"/>
        <v>2</v>
      </c>
      <c r="BT16" s="28"/>
      <c r="BV16" s="12">
        <f t="shared" si="10"/>
        <v>10</v>
      </c>
      <c r="BW16" s="11" t="s">
        <v>41</v>
      </c>
      <c r="BX16" s="16">
        <v>1</v>
      </c>
      <c r="BY16" s="16">
        <v>6</v>
      </c>
      <c r="BZ16" s="16">
        <v>5</v>
      </c>
      <c r="CA16" s="16"/>
      <c r="CB16" s="16"/>
      <c r="CC16" s="17">
        <f t="shared" si="11"/>
        <v>5</v>
      </c>
      <c r="CD16" s="16"/>
      <c r="CE16" s="16"/>
      <c r="CF16" s="16"/>
      <c r="CG16" s="16"/>
      <c r="CH16" s="16"/>
      <c r="CI16" s="16"/>
      <c r="CJ16" s="16"/>
      <c r="CK16" s="16"/>
      <c r="CL16" s="46">
        <v>5</v>
      </c>
      <c r="CM16" s="16"/>
      <c r="CN16" s="16"/>
      <c r="CO16" s="28"/>
    </row>
    <row r="17" spans="1:93" ht="30" customHeight="1">
      <c r="A17" s="13">
        <v>10</v>
      </c>
      <c r="B17" s="30" t="s">
        <v>85</v>
      </c>
      <c r="C17" s="166">
        <f aca="true" t="shared" si="16" ref="C17:AA17">(C11-(C12+C16))</f>
        <v>16</v>
      </c>
      <c r="D17" s="166">
        <f t="shared" si="16"/>
        <v>10</v>
      </c>
      <c r="E17" s="166">
        <f t="shared" si="16"/>
        <v>14</v>
      </c>
      <c r="F17" s="166">
        <f t="shared" si="16"/>
        <v>10</v>
      </c>
      <c r="G17" s="166">
        <f t="shared" si="16"/>
        <v>5</v>
      </c>
      <c r="H17" s="166">
        <f t="shared" si="16"/>
        <v>7</v>
      </c>
      <c r="I17" s="166">
        <f t="shared" si="16"/>
        <v>4</v>
      </c>
      <c r="J17" s="166">
        <f t="shared" si="16"/>
        <v>3</v>
      </c>
      <c r="K17" s="166">
        <f t="shared" si="16"/>
        <v>4</v>
      </c>
      <c r="L17" s="166">
        <f t="shared" si="16"/>
        <v>24</v>
      </c>
      <c r="M17" s="166">
        <f t="shared" si="16"/>
        <v>23</v>
      </c>
      <c r="N17" s="166">
        <f t="shared" si="16"/>
        <v>10</v>
      </c>
      <c r="O17" s="166">
        <f t="shared" si="16"/>
        <v>1</v>
      </c>
      <c r="P17" s="166">
        <f t="shared" si="16"/>
        <v>7</v>
      </c>
      <c r="Q17" s="166">
        <f t="shared" si="16"/>
        <v>13</v>
      </c>
      <c r="R17" s="166">
        <f>(R11-(R12+R16))</f>
        <v>3</v>
      </c>
      <c r="S17" s="166">
        <f t="shared" si="16"/>
        <v>0</v>
      </c>
      <c r="T17" s="166">
        <f>(T11-(T12+T16))</f>
        <v>7</v>
      </c>
      <c r="U17" s="166">
        <f t="shared" si="16"/>
        <v>4</v>
      </c>
      <c r="V17" s="166">
        <f t="shared" si="16"/>
        <v>11</v>
      </c>
      <c r="W17" s="166">
        <f t="shared" si="16"/>
        <v>4</v>
      </c>
      <c r="X17" s="166">
        <f t="shared" si="16"/>
        <v>6</v>
      </c>
      <c r="Y17" s="166">
        <f t="shared" si="0"/>
        <v>186</v>
      </c>
      <c r="Z17" s="166">
        <f t="shared" si="16"/>
        <v>4</v>
      </c>
      <c r="AA17" s="166">
        <f t="shared" si="16"/>
        <v>0</v>
      </c>
      <c r="AC17" s="12">
        <f t="shared" si="4"/>
        <v>12</v>
      </c>
      <c r="AD17" s="8" t="s">
        <v>174</v>
      </c>
      <c r="AE17" s="16">
        <v>16</v>
      </c>
      <c r="AF17" s="28">
        <v>1</v>
      </c>
      <c r="AG17" s="28">
        <v>2</v>
      </c>
      <c r="AH17" s="28">
        <v>3</v>
      </c>
      <c r="AI17" s="28"/>
      <c r="AJ17" s="28"/>
      <c r="AK17" s="79">
        <f>SUM(AH17:AJ17)</f>
        <v>3</v>
      </c>
      <c r="AL17" s="80">
        <f>((SUM(AF17:AG17))-(SUM(AH17:AJ17)))</f>
        <v>0</v>
      </c>
      <c r="AM17" s="28">
        <v>11</v>
      </c>
      <c r="AN17" s="28">
        <v>18</v>
      </c>
      <c r="AO17" s="82">
        <f>AN17/AK17</f>
        <v>6</v>
      </c>
      <c r="AP17" s="83">
        <f>AM17/AE21</f>
        <v>0.39285714285714285</v>
      </c>
      <c r="AQ17" s="83">
        <f>(AM17/(AE17*AE21))*100</f>
        <v>2.455357142857143</v>
      </c>
      <c r="AR17" s="83">
        <f>AK17/AE17</f>
        <v>0.1875</v>
      </c>
      <c r="AS17" s="83">
        <f>((AE17*AE21)-AM17)/AK17</f>
        <v>145.66666666666666</v>
      </c>
      <c r="AT17" s="83">
        <f>((AI17+AJ17)/AK19)*1000</f>
        <v>0</v>
      </c>
      <c r="AU17" s="83">
        <f>(AJ17/AK19)*1000</f>
        <v>0</v>
      </c>
      <c r="AW17" s="12">
        <f t="shared" si="8"/>
        <v>11</v>
      </c>
      <c r="AX17" s="11" t="s">
        <v>43</v>
      </c>
      <c r="AY17" s="16">
        <v>12</v>
      </c>
      <c r="AZ17" s="16">
        <v>49</v>
      </c>
      <c r="BA17" s="16">
        <v>53</v>
      </c>
      <c r="BB17" s="16"/>
      <c r="BC17" s="16"/>
      <c r="BD17" s="17">
        <f t="shared" si="5"/>
        <v>53</v>
      </c>
      <c r="BE17" s="17">
        <f t="shared" si="6"/>
        <v>8</v>
      </c>
      <c r="BF17" s="17">
        <f t="shared" si="9"/>
        <v>170</v>
      </c>
      <c r="BG17" s="16"/>
      <c r="BH17" s="16"/>
      <c r="BI17" s="16"/>
      <c r="BJ17" s="16"/>
      <c r="BK17" s="16"/>
      <c r="BL17" s="16"/>
      <c r="BM17" s="16"/>
      <c r="BN17" s="16">
        <v>6</v>
      </c>
      <c r="BO17" s="46">
        <v>29</v>
      </c>
      <c r="BP17" s="16">
        <v>31</v>
      </c>
      <c r="BQ17" s="16">
        <v>104</v>
      </c>
      <c r="BR17" s="24">
        <v>232</v>
      </c>
      <c r="BS17" s="37">
        <f>BR17/BD16</f>
        <v>46.4</v>
      </c>
      <c r="BT17" s="28"/>
      <c r="BV17" s="12">
        <f t="shared" si="10"/>
        <v>11</v>
      </c>
      <c r="BW17" s="11" t="s">
        <v>43</v>
      </c>
      <c r="BX17" s="16">
        <v>12</v>
      </c>
      <c r="BY17" s="16">
        <v>49</v>
      </c>
      <c r="BZ17" s="16">
        <v>53</v>
      </c>
      <c r="CA17" s="16"/>
      <c r="CB17" s="16"/>
      <c r="CC17" s="17">
        <f t="shared" si="11"/>
        <v>53</v>
      </c>
      <c r="CD17" s="16"/>
      <c r="CE17" s="16"/>
      <c r="CF17" s="16"/>
      <c r="CG17" s="16"/>
      <c r="CH17" s="16"/>
      <c r="CI17" s="16"/>
      <c r="CJ17" s="16"/>
      <c r="CK17" s="16">
        <v>1</v>
      </c>
      <c r="CL17" s="46">
        <v>11</v>
      </c>
      <c r="CM17" s="16">
        <v>7</v>
      </c>
      <c r="CN17" s="16">
        <v>34</v>
      </c>
      <c r="CO17" s="28">
        <v>1</v>
      </c>
    </row>
    <row r="18" spans="1:93" ht="30" customHeight="1">
      <c r="A18" s="13">
        <v>11</v>
      </c>
      <c r="B18" s="30" t="s">
        <v>11</v>
      </c>
      <c r="C18" s="168">
        <v>217</v>
      </c>
      <c r="D18" s="168">
        <v>287</v>
      </c>
      <c r="E18" s="168">
        <v>426</v>
      </c>
      <c r="F18" s="168">
        <v>197</v>
      </c>
      <c r="G18" s="168">
        <v>153</v>
      </c>
      <c r="H18" s="168">
        <v>146</v>
      </c>
      <c r="I18" s="168">
        <v>138</v>
      </c>
      <c r="J18" s="168">
        <v>87</v>
      </c>
      <c r="K18" s="168">
        <v>95</v>
      </c>
      <c r="L18" s="168">
        <v>654</v>
      </c>
      <c r="M18" s="168">
        <v>668</v>
      </c>
      <c r="N18" s="168">
        <v>363</v>
      </c>
      <c r="O18" s="168">
        <v>35</v>
      </c>
      <c r="P18" s="168">
        <v>235</v>
      </c>
      <c r="Q18" s="28">
        <v>330</v>
      </c>
      <c r="R18" s="28">
        <v>66</v>
      </c>
      <c r="S18" s="28">
        <v>11</v>
      </c>
      <c r="T18" s="28">
        <v>187</v>
      </c>
      <c r="U18" s="28">
        <v>229</v>
      </c>
      <c r="V18" s="168">
        <v>348</v>
      </c>
      <c r="W18" s="168">
        <v>93</v>
      </c>
      <c r="X18" s="168">
        <v>127</v>
      </c>
      <c r="Y18" s="166">
        <f t="shared" si="0"/>
        <v>5092</v>
      </c>
      <c r="Z18" s="168">
        <v>83</v>
      </c>
      <c r="AA18" s="165"/>
      <c r="AC18" s="201" t="s">
        <v>93</v>
      </c>
      <c r="AD18" s="202"/>
      <c r="AE18" s="114">
        <f>SUM(AE6:AE17)</f>
        <v>378</v>
      </c>
      <c r="AF18" s="86">
        <f aca="true" t="shared" si="17" ref="AF18:AN18">SUM(AF6:AF17)</f>
        <v>175</v>
      </c>
      <c r="AG18" s="86">
        <f t="shared" si="17"/>
        <v>1152</v>
      </c>
      <c r="AH18" s="86">
        <f t="shared" si="17"/>
        <v>1098</v>
      </c>
      <c r="AI18" s="86">
        <f t="shared" si="17"/>
        <v>15</v>
      </c>
      <c r="AJ18" s="86">
        <f t="shared" si="17"/>
        <v>28</v>
      </c>
      <c r="AK18" s="86">
        <f t="shared" si="17"/>
        <v>1141</v>
      </c>
      <c r="AL18" s="86">
        <f t="shared" si="17"/>
        <v>186</v>
      </c>
      <c r="AM18" s="86">
        <f t="shared" si="17"/>
        <v>5092</v>
      </c>
      <c r="AN18" s="86">
        <f t="shared" si="17"/>
        <v>4448</v>
      </c>
      <c r="AO18" s="82">
        <f>AN18/AK18</f>
        <v>3.8983347940403155</v>
      </c>
      <c r="AP18" s="83">
        <f>AM18/AE21</f>
        <v>181.85714285714286</v>
      </c>
      <c r="AQ18" s="83">
        <f>(AM18/(AE18*AE21))*100</f>
        <v>48.1103552532124</v>
      </c>
      <c r="AR18" s="83">
        <f>AK18/AE18</f>
        <v>3.0185185185185186</v>
      </c>
      <c r="AS18" s="83">
        <f>((AE18*AE21)-AM18)/AK18</f>
        <v>4.813321647677476</v>
      </c>
      <c r="AT18" s="83">
        <f>((AI18+AJ18)/AK18)*1000</f>
        <v>37.686240140227866</v>
      </c>
      <c r="AU18" s="83">
        <f>(AJ18/AK18)*1000</f>
        <v>24.539877300613497</v>
      </c>
      <c r="AW18" s="12">
        <f t="shared" si="8"/>
        <v>12</v>
      </c>
      <c r="AX18" s="11" t="s">
        <v>44</v>
      </c>
      <c r="AY18" s="16">
        <v>6</v>
      </c>
      <c r="AZ18" s="16">
        <v>65</v>
      </c>
      <c r="BA18" s="16">
        <v>54</v>
      </c>
      <c r="BB18" s="16">
        <v>3</v>
      </c>
      <c r="BC18" s="16">
        <v>3</v>
      </c>
      <c r="BD18" s="17">
        <f t="shared" si="5"/>
        <v>60</v>
      </c>
      <c r="BE18" s="17">
        <f t="shared" si="6"/>
        <v>11</v>
      </c>
      <c r="BF18" s="17">
        <f t="shared" si="9"/>
        <v>398</v>
      </c>
      <c r="BG18" s="16">
        <v>52</v>
      </c>
      <c r="BH18" s="16"/>
      <c r="BI18" s="16">
        <v>18</v>
      </c>
      <c r="BJ18" s="16"/>
      <c r="BK18" s="16"/>
      <c r="BL18" s="16">
        <v>14</v>
      </c>
      <c r="BM18" s="16"/>
      <c r="BN18" s="16">
        <v>11</v>
      </c>
      <c r="BO18" s="46">
        <v>64</v>
      </c>
      <c r="BP18" s="16">
        <v>38</v>
      </c>
      <c r="BQ18" s="16">
        <v>201</v>
      </c>
      <c r="BR18" s="24">
        <v>311</v>
      </c>
      <c r="BS18" s="37">
        <f aca="true" t="shared" si="18" ref="BS18:BS26">BR18/BD18</f>
        <v>5.183333333333334</v>
      </c>
      <c r="BT18" s="28"/>
      <c r="BV18" s="12">
        <f t="shared" si="10"/>
        <v>12</v>
      </c>
      <c r="BW18" s="11" t="s">
        <v>44</v>
      </c>
      <c r="BX18" s="16">
        <v>6</v>
      </c>
      <c r="BY18" s="16">
        <v>65</v>
      </c>
      <c r="BZ18" s="16">
        <v>54</v>
      </c>
      <c r="CA18" s="16">
        <v>3</v>
      </c>
      <c r="CB18" s="16">
        <v>3</v>
      </c>
      <c r="CC18" s="17">
        <f t="shared" si="11"/>
        <v>60</v>
      </c>
      <c r="CD18" s="16">
        <v>6</v>
      </c>
      <c r="CE18" s="16"/>
      <c r="CF18" s="16"/>
      <c r="CG18" s="16"/>
      <c r="CH18" s="16"/>
      <c r="CI18" s="16">
        <v>1</v>
      </c>
      <c r="CJ18" s="16"/>
      <c r="CK18" s="16">
        <v>3</v>
      </c>
      <c r="CL18" s="46">
        <v>16</v>
      </c>
      <c r="CM18" s="16">
        <v>16</v>
      </c>
      <c r="CN18" s="16">
        <v>18</v>
      </c>
      <c r="CO18" s="28"/>
    </row>
    <row r="19" spans="1:93" ht="30" customHeight="1">
      <c r="A19" s="13">
        <v>12</v>
      </c>
      <c r="B19" s="30" t="s">
        <v>18</v>
      </c>
      <c r="C19" s="168">
        <v>200</v>
      </c>
      <c r="D19" s="168">
        <v>293</v>
      </c>
      <c r="E19" s="168">
        <v>417</v>
      </c>
      <c r="F19" s="168">
        <v>174</v>
      </c>
      <c r="G19" s="168">
        <v>54</v>
      </c>
      <c r="H19" s="168">
        <v>38</v>
      </c>
      <c r="I19" s="168">
        <v>59</v>
      </c>
      <c r="J19" s="168">
        <v>54</v>
      </c>
      <c r="K19" s="168">
        <v>8</v>
      </c>
      <c r="L19" s="168">
        <v>644</v>
      </c>
      <c r="M19" s="168">
        <v>671</v>
      </c>
      <c r="N19" s="168">
        <v>377</v>
      </c>
      <c r="O19" s="168">
        <v>36</v>
      </c>
      <c r="P19" s="168">
        <v>219</v>
      </c>
      <c r="Q19" s="28">
        <v>333</v>
      </c>
      <c r="R19" s="28">
        <v>52</v>
      </c>
      <c r="S19" s="28">
        <v>18</v>
      </c>
      <c r="T19" s="28">
        <v>189</v>
      </c>
      <c r="U19" s="28">
        <v>221</v>
      </c>
      <c r="V19" s="168">
        <v>266</v>
      </c>
      <c r="W19" s="168">
        <v>6</v>
      </c>
      <c r="X19" s="168">
        <v>119</v>
      </c>
      <c r="Y19" s="166">
        <f t="shared" si="0"/>
        <v>4448</v>
      </c>
      <c r="Z19" s="168">
        <v>83</v>
      </c>
      <c r="AA19" s="165"/>
      <c r="AC19" s="12">
        <f>AC17+1</f>
        <v>13</v>
      </c>
      <c r="AD19" s="8" t="s">
        <v>96</v>
      </c>
      <c r="AE19" s="35"/>
      <c r="AF19" s="55">
        <v>5</v>
      </c>
      <c r="AG19" s="55">
        <v>58</v>
      </c>
      <c r="AH19" s="55">
        <v>59</v>
      </c>
      <c r="AI19" s="55"/>
      <c r="AJ19" s="55"/>
      <c r="AK19" s="79">
        <f>SUM(AH19:AJ19)</f>
        <v>59</v>
      </c>
      <c r="AL19" s="80">
        <f>((SUM(AF19:AG19))-(SUM(AH19:AJ19)))</f>
        <v>4</v>
      </c>
      <c r="AM19" s="55">
        <v>83</v>
      </c>
      <c r="AN19" s="55">
        <v>83</v>
      </c>
      <c r="AO19" s="82">
        <f>AN19/AK19</f>
        <v>1.4067796610169492</v>
      </c>
      <c r="AP19" s="83">
        <f>AM19/AE21</f>
        <v>2.9642857142857144</v>
      </c>
      <c r="AQ19" s="83" t="e">
        <f>(AM19/(AE19*AE21))*100</f>
        <v>#DIV/0!</v>
      </c>
      <c r="AR19" s="83" t="e">
        <f>AK19/AE19</f>
        <v>#DIV/0!</v>
      </c>
      <c r="AS19" s="83">
        <f>((AE19*AE21)-AM19)/AK19</f>
        <v>-1.4067796610169492</v>
      </c>
      <c r="AT19" s="83">
        <f>((AI19+AJ19)/AK18)*1000</f>
        <v>0</v>
      </c>
      <c r="AU19" s="83">
        <f>(AJ19/AK18)*1000</f>
        <v>0</v>
      </c>
      <c r="AW19" s="12">
        <f t="shared" si="8"/>
        <v>13</v>
      </c>
      <c r="AX19" s="11" t="s">
        <v>45</v>
      </c>
      <c r="AY19" s="16">
        <v>1</v>
      </c>
      <c r="AZ19" s="16">
        <v>31</v>
      </c>
      <c r="BA19" s="16">
        <v>27</v>
      </c>
      <c r="BB19" s="16"/>
      <c r="BC19" s="16"/>
      <c r="BD19" s="17">
        <f t="shared" si="5"/>
        <v>27</v>
      </c>
      <c r="BE19" s="17">
        <f t="shared" si="6"/>
        <v>5</v>
      </c>
      <c r="BF19" s="17">
        <f t="shared" si="9"/>
        <v>63</v>
      </c>
      <c r="BG19" s="16">
        <v>1</v>
      </c>
      <c r="BH19" s="16"/>
      <c r="BI19" s="16"/>
      <c r="BJ19" s="16"/>
      <c r="BK19" s="16"/>
      <c r="BL19" s="16"/>
      <c r="BM19" s="16"/>
      <c r="BN19" s="16">
        <v>3</v>
      </c>
      <c r="BO19" s="46">
        <v>10</v>
      </c>
      <c r="BP19" s="16">
        <v>16</v>
      </c>
      <c r="BQ19" s="16">
        <v>33</v>
      </c>
      <c r="BR19" s="24">
        <v>47</v>
      </c>
      <c r="BS19" s="37">
        <f t="shared" si="18"/>
        <v>1.7407407407407407</v>
      </c>
      <c r="BT19" s="28"/>
      <c r="BV19" s="12">
        <f t="shared" si="10"/>
        <v>13</v>
      </c>
      <c r="BW19" s="11" t="s">
        <v>45</v>
      </c>
      <c r="BX19" s="16">
        <v>1</v>
      </c>
      <c r="BY19" s="16">
        <v>31</v>
      </c>
      <c r="BZ19" s="16">
        <v>27</v>
      </c>
      <c r="CA19" s="16"/>
      <c r="CB19" s="16"/>
      <c r="CC19" s="17">
        <f t="shared" si="11"/>
        <v>27</v>
      </c>
      <c r="CD19" s="16"/>
      <c r="CE19" s="16"/>
      <c r="CF19" s="16"/>
      <c r="CG19" s="16"/>
      <c r="CH19" s="16"/>
      <c r="CI19" s="16"/>
      <c r="CJ19" s="16"/>
      <c r="CK19" s="16">
        <v>1</v>
      </c>
      <c r="CL19" s="46">
        <v>7</v>
      </c>
      <c r="CM19" s="16">
        <v>7</v>
      </c>
      <c r="CN19" s="16">
        <v>12</v>
      </c>
      <c r="CO19" s="28"/>
    </row>
    <row r="20" spans="1:93" ht="30" customHeight="1">
      <c r="A20" s="13">
        <v>13</v>
      </c>
      <c r="B20" s="50" t="s">
        <v>167</v>
      </c>
      <c r="C20" s="169">
        <f>C19/C16</f>
        <v>2.1739130434782608</v>
      </c>
      <c r="D20" s="169">
        <f aca="true" t="shared" si="19" ref="D20:AA20">D19/D16</f>
        <v>4.373134328358209</v>
      </c>
      <c r="E20" s="169">
        <f t="shared" si="19"/>
        <v>3.5948275862068964</v>
      </c>
      <c r="F20" s="169">
        <f t="shared" si="19"/>
        <v>3.2830188679245285</v>
      </c>
      <c r="G20" s="169">
        <f t="shared" si="19"/>
        <v>4.153846153846154</v>
      </c>
      <c r="H20" s="169">
        <f>H19/H16</f>
        <v>3.8</v>
      </c>
      <c r="I20" s="169">
        <f>I19/I16</f>
        <v>7.375</v>
      </c>
      <c r="J20" s="169">
        <f t="shared" si="19"/>
        <v>10.8</v>
      </c>
      <c r="K20" s="169">
        <f t="shared" si="19"/>
        <v>8</v>
      </c>
      <c r="L20" s="169">
        <f t="shared" si="19"/>
        <v>3.7011494252873565</v>
      </c>
      <c r="M20" s="169">
        <f t="shared" si="19"/>
        <v>3.7486033519553073</v>
      </c>
      <c r="N20" s="169">
        <f t="shared" si="19"/>
        <v>4.188888888888889</v>
      </c>
      <c r="O20" s="169">
        <f t="shared" si="19"/>
        <v>7.2</v>
      </c>
      <c r="P20" s="169">
        <f t="shared" si="19"/>
        <v>10.428571428571429</v>
      </c>
      <c r="Q20" s="169">
        <f t="shared" si="19"/>
        <v>4.060975609756097</v>
      </c>
      <c r="R20" s="169">
        <f>R19/R16</f>
        <v>4.333333333333333</v>
      </c>
      <c r="S20" s="169">
        <f t="shared" si="19"/>
        <v>6</v>
      </c>
      <c r="T20" s="169">
        <f>T19/T16</f>
        <v>3.78</v>
      </c>
      <c r="U20" s="169">
        <f t="shared" si="19"/>
        <v>3.298507462686567</v>
      </c>
      <c r="V20" s="169">
        <f t="shared" si="19"/>
        <v>3.643835616438356</v>
      </c>
      <c r="W20" s="169">
        <f>W19/W16</f>
        <v>6</v>
      </c>
      <c r="X20" s="169">
        <f t="shared" si="19"/>
        <v>6.2631578947368425</v>
      </c>
      <c r="Y20" s="169">
        <f>Y19/Y16</f>
        <v>3.8983347940403155</v>
      </c>
      <c r="Z20" s="169">
        <f>Z19/Z16</f>
        <v>1.6938775510204083</v>
      </c>
      <c r="AA20" s="169" t="e">
        <f t="shared" si="19"/>
        <v>#DIV/0!</v>
      </c>
      <c r="AC20" s="12">
        <f>AC19+1</f>
        <v>14</v>
      </c>
      <c r="AD20" s="8" t="s">
        <v>71</v>
      </c>
      <c r="AE20" s="16"/>
      <c r="AF20" s="55"/>
      <c r="AG20" s="55"/>
      <c r="AH20" s="55"/>
      <c r="AI20" s="55"/>
      <c r="AJ20" s="55"/>
      <c r="AK20" s="79">
        <f>SUM(AH20:AJ20)</f>
        <v>0</v>
      </c>
      <c r="AL20" s="80">
        <f>((SUM(AF20:AG20))-(SUM(AH20:AJ20)))</f>
        <v>0</v>
      </c>
      <c r="AM20" s="55"/>
      <c r="AN20" s="55"/>
      <c r="AO20" s="82" t="e">
        <f>AN20/AK20</f>
        <v>#DIV/0!</v>
      </c>
      <c r="AP20" s="83">
        <f>AM20/AE21</f>
        <v>0</v>
      </c>
      <c r="AQ20" s="83" t="e">
        <f>(AM20/(AE20*AE21))*100</f>
        <v>#DIV/0!</v>
      </c>
      <c r="AR20" s="83" t="e">
        <f>AK20/AE20</f>
        <v>#DIV/0!</v>
      </c>
      <c r="AS20" s="83" t="e">
        <f>((AE20*AE21)-AM20)/AK20</f>
        <v>#DIV/0!</v>
      </c>
      <c r="AT20" s="83">
        <f>((AI20+AJ20)/AK18)*1000</f>
        <v>0</v>
      </c>
      <c r="AU20" s="83">
        <f>(AJ20/AK18)*1000</f>
        <v>0</v>
      </c>
      <c r="AW20" s="12">
        <f t="shared" si="8"/>
        <v>14</v>
      </c>
      <c r="AX20" s="11" t="s">
        <v>46</v>
      </c>
      <c r="AY20" s="16">
        <v>6</v>
      </c>
      <c r="AZ20" s="16">
        <v>104</v>
      </c>
      <c r="BA20" s="16">
        <v>98</v>
      </c>
      <c r="BB20" s="16">
        <v>3</v>
      </c>
      <c r="BC20" s="16">
        <v>5</v>
      </c>
      <c r="BD20" s="17">
        <f t="shared" si="5"/>
        <v>106</v>
      </c>
      <c r="BE20" s="17">
        <f t="shared" si="6"/>
        <v>4</v>
      </c>
      <c r="BF20" s="17">
        <f t="shared" si="9"/>
        <v>561</v>
      </c>
      <c r="BG20" s="16">
        <v>1</v>
      </c>
      <c r="BH20" s="16">
        <v>146</v>
      </c>
      <c r="BI20" s="16"/>
      <c r="BJ20" s="16"/>
      <c r="BK20" s="16"/>
      <c r="BL20" s="16"/>
      <c r="BM20" s="16">
        <v>93</v>
      </c>
      <c r="BN20" s="16">
        <v>12</v>
      </c>
      <c r="BO20" s="46">
        <v>27</v>
      </c>
      <c r="BP20" s="16">
        <v>78</v>
      </c>
      <c r="BQ20" s="16">
        <v>204</v>
      </c>
      <c r="BR20" s="24">
        <v>385</v>
      </c>
      <c r="BS20" s="37">
        <f t="shared" si="18"/>
        <v>3.6320754716981134</v>
      </c>
      <c r="BT20" s="28"/>
      <c r="BV20" s="12">
        <f t="shared" si="10"/>
        <v>14</v>
      </c>
      <c r="BW20" s="11" t="s">
        <v>46</v>
      </c>
      <c r="BX20" s="16">
        <v>6</v>
      </c>
      <c r="BY20" s="16">
        <v>104</v>
      </c>
      <c r="BZ20" s="16">
        <v>98</v>
      </c>
      <c r="CA20" s="16">
        <v>3</v>
      </c>
      <c r="CB20" s="16">
        <v>5</v>
      </c>
      <c r="CC20" s="17">
        <f t="shared" si="11"/>
        <v>106</v>
      </c>
      <c r="CD20" s="16"/>
      <c r="CE20" s="16">
        <v>10</v>
      </c>
      <c r="CF20" s="16"/>
      <c r="CG20" s="16"/>
      <c r="CH20" s="16"/>
      <c r="CI20" s="16"/>
      <c r="CJ20" s="16">
        <v>1</v>
      </c>
      <c r="CK20" s="16"/>
      <c r="CL20" s="46">
        <v>28</v>
      </c>
      <c r="CM20" s="16">
        <v>4</v>
      </c>
      <c r="CN20" s="16">
        <v>63</v>
      </c>
      <c r="CO20" s="28"/>
    </row>
    <row r="21" spans="1:93" ht="30" customHeight="1">
      <c r="A21" s="13">
        <v>14</v>
      </c>
      <c r="B21" s="30" t="s">
        <v>83</v>
      </c>
      <c r="C21" s="169">
        <f>C18/C28</f>
        <v>7.75</v>
      </c>
      <c r="D21" s="169">
        <f>D18/C28</f>
        <v>10.25</v>
      </c>
      <c r="E21" s="169">
        <f>E18/C28</f>
        <v>15.214285714285714</v>
      </c>
      <c r="F21" s="169">
        <f>F18/C28</f>
        <v>7.035714285714286</v>
      </c>
      <c r="G21" s="169">
        <f>G18/C28</f>
        <v>5.464285714285714</v>
      </c>
      <c r="H21" s="169">
        <f>H18/C28</f>
        <v>5.214285714285714</v>
      </c>
      <c r="I21" s="169">
        <f>I18/C28</f>
        <v>4.928571428571429</v>
      </c>
      <c r="J21" s="169">
        <f>J18/C28</f>
        <v>3.107142857142857</v>
      </c>
      <c r="K21" s="169">
        <f>K18/C28</f>
        <v>3.392857142857143</v>
      </c>
      <c r="L21" s="169">
        <f>L18/C28</f>
        <v>23.357142857142858</v>
      </c>
      <c r="M21" s="169">
        <f>M18/C28</f>
        <v>23.857142857142858</v>
      </c>
      <c r="N21" s="169">
        <f>N18/C28</f>
        <v>12.964285714285714</v>
      </c>
      <c r="O21" s="169">
        <f>O18/C28</f>
        <v>1.25</v>
      </c>
      <c r="P21" s="169">
        <f>P18/C28</f>
        <v>8.392857142857142</v>
      </c>
      <c r="Q21" s="169">
        <f>Q18/C28</f>
        <v>11.785714285714286</v>
      </c>
      <c r="R21" s="169">
        <f>R18/C28</f>
        <v>2.357142857142857</v>
      </c>
      <c r="S21" s="169">
        <f>S18/C28</f>
        <v>0.39285714285714285</v>
      </c>
      <c r="T21" s="169">
        <f>T18/C28</f>
        <v>6.678571428571429</v>
      </c>
      <c r="U21" s="169">
        <f>U18/C28</f>
        <v>8.178571428571429</v>
      </c>
      <c r="V21" s="169">
        <f>V18/C28</f>
        <v>12.428571428571429</v>
      </c>
      <c r="W21" s="169">
        <f>W18/C28</f>
        <v>3.3214285714285716</v>
      </c>
      <c r="X21" s="169">
        <f>X18/C28</f>
        <v>4.535714285714286</v>
      </c>
      <c r="Y21" s="169">
        <f>Y18/C28</f>
        <v>181.85714285714286</v>
      </c>
      <c r="Z21" s="169">
        <f>Z18/C28</f>
        <v>2.9642857142857144</v>
      </c>
      <c r="AA21" s="169">
        <f>AA18/C28</f>
        <v>0</v>
      </c>
      <c r="AC21" s="25" t="s">
        <v>21</v>
      </c>
      <c r="AD21" s="25"/>
      <c r="AE21" s="107">
        <v>28</v>
      </c>
      <c r="AF21" s="25" t="s">
        <v>20</v>
      </c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W21" s="12">
        <f>AW20+1</f>
        <v>15</v>
      </c>
      <c r="AX21" s="8" t="s">
        <v>81</v>
      </c>
      <c r="AY21" s="16">
        <v>6</v>
      </c>
      <c r="AZ21" s="16">
        <v>49</v>
      </c>
      <c r="BA21" s="16">
        <v>45</v>
      </c>
      <c r="BB21" s="16"/>
      <c r="BC21" s="16">
        <v>1</v>
      </c>
      <c r="BD21" s="17">
        <f t="shared" si="5"/>
        <v>46</v>
      </c>
      <c r="BE21" s="17">
        <f t="shared" si="6"/>
        <v>9</v>
      </c>
      <c r="BF21" s="17">
        <f t="shared" si="9"/>
        <v>197</v>
      </c>
      <c r="BG21" s="16">
        <v>15</v>
      </c>
      <c r="BH21" s="16"/>
      <c r="BI21" s="16"/>
      <c r="BJ21" s="16"/>
      <c r="BK21" s="16"/>
      <c r="BL21" s="16"/>
      <c r="BM21" s="16"/>
      <c r="BN21" s="16">
        <v>7</v>
      </c>
      <c r="BO21" s="46">
        <v>35</v>
      </c>
      <c r="BP21" s="16">
        <v>21</v>
      </c>
      <c r="BQ21" s="16">
        <v>119</v>
      </c>
      <c r="BR21" s="24">
        <v>197</v>
      </c>
      <c r="BS21" s="37">
        <f t="shared" si="18"/>
        <v>4.282608695652174</v>
      </c>
      <c r="BT21" s="28"/>
      <c r="BV21" s="12">
        <f>BV20+1</f>
        <v>15</v>
      </c>
      <c r="BW21" s="8" t="s">
        <v>81</v>
      </c>
      <c r="BX21" s="16">
        <v>6</v>
      </c>
      <c r="BY21" s="16">
        <v>49</v>
      </c>
      <c r="BZ21" s="16">
        <v>45</v>
      </c>
      <c r="CA21" s="16"/>
      <c r="CB21" s="16">
        <v>1</v>
      </c>
      <c r="CC21" s="17">
        <f t="shared" si="11"/>
        <v>46</v>
      </c>
      <c r="CD21" s="16">
        <v>1</v>
      </c>
      <c r="CE21" s="16"/>
      <c r="CF21" s="16"/>
      <c r="CG21" s="16"/>
      <c r="CH21" s="16"/>
      <c r="CI21" s="16"/>
      <c r="CJ21" s="16"/>
      <c r="CK21" s="16">
        <v>2</v>
      </c>
      <c r="CL21" s="46">
        <v>11</v>
      </c>
      <c r="CM21" s="16">
        <v>4</v>
      </c>
      <c r="CN21" s="16">
        <v>28</v>
      </c>
      <c r="CO21" s="28">
        <v>16</v>
      </c>
    </row>
    <row r="22" spans="1:93" ht="30" customHeight="1">
      <c r="A22" s="13">
        <f t="shared" si="12"/>
        <v>15</v>
      </c>
      <c r="B22" s="30" t="s">
        <v>19</v>
      </c>
      <c r="C22" s="169">
        <f>(C18/(C6*C28))*100</f>
        <v>27.67857142857143</v>
      </c>
      <c r="D22" s="169">
        <f>(D18/(D6*C28))*100</f>
        <v>68.33333333333333</v>
      </c>
      <c r="E22" s="169">
        <f>(E18/(E6*C28))*100</f>
        <v>54.33673469387755</v>
      </c>
      <c r="F22" s="169">
        <f>(F18/(F6*C28))*100</f>
        <v>29.315476190476193</v>
      </c>
      <c r="G22" s="169">
        <f>(G18/(G6*C28))*100</f>
        <v>45.535714285714285</v>
      </c>
      <c r="H22" s="169">
        <f>(H18/(H6*C28))*100</f>
        <v>47.4025974025974</v>
      </c>
      <c r="I22" s="169">
        <f>(I18/(I6*C28))*100</f>
        <v>41.07142857142857</v>
      </c>
      <c r="J22" s="169">
        <f>(J18/(J6*C28))*100</f>
        <v>62.142857142857146</v>
      </c>
      <c r="K22" s="169">
        <f>(K18/(K6*C28))*100</f>
        <v>56.547619047619044</v>
      </c>
      <c r="L22" s="169">
        <f>(L18/(L6*C28))*100</f>
        <v>64.88095238095238</v>
      </c>
      <c r="M22" s="169">
        <f>(M18/(M6*C28))*100</f>
        <v>79.52380952380952</v>
      </c>
      <c r="N22" s="169">
        <f>(N18/(N6*C28))*100</f>
        <v>54.01785714285714</v>
      </c>
      <c r="O22" s="169">
        <f>(O18/(O6*C28))*100</f>
        <v>20.833333333333336</v>
      </c>
      <c r="P22" s="169">
        <f>(P18/(P6*C28))*100</f>
        <v>52.45535714285714</v>
      </c>
      <c r="Q22" s="169">
        <f>(Q18/(Q6*C28))*100</f>
        <v>45.32967032967033</v>
      </c>
      <c r="R22" s="169">
        <f>(R18/(R6*C28))*100</f>
        <v>13.095238095238097</v>
      </c>
      <c r="S22" s="169">
        <f>(S18/(S6*C28))*100</f>
        <v>4.910714285714286</v>
      </c>
      <c r="T22" s="169">
        <f>(T18/(T6*C28))*100</f>
        <v>31.802721088435376</v>
      </c>
      <c r="U22" s="169">
        <f>(U18/(U6*C28))*100</f>
        <v>40.89285714285714</v>
      </c>
      <c r="V22" s="169">
        <f>(V18/(V6*C28))*100</f>
        <v>62.142857142857146</v>
      </c>
      <c r="W22" s="169">
        <f>(W18/(W6*C28))*100</f>
        <v>55.35714285714286</v>
      </c>
      <c r="X22" s="169">
        <f>(X18/(X6*C28))*100</f>
        <v>32.39795918367347</v>
      </c>
      <c r="Y22" s="169">
        <f>(Y18/(Y6*C28))*100</f>
        <v>47.11324944485567</v>
      </c>
      <c r="Z22" s="169" t="e">
        <f>(Z18/(Z6*C28))*100</f>
        <v>#DIV/0!</v>
      </c>
      <c r="AA22" s="169">
        <f>(AA18/(AA6*C28))*100</f>
        <v>0</v>
      </c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20"/>
      <c r="AO22" s="20"/>
      <c r="AP22" s="20"/>
      <c r="AQ22" s="20"/>
      <c r="AR22" s="18"/>
      <c r="AS22" s="18"/>
      <c r="AU22" s="44"/>
      <c r="AW22" s="12">
        <f t="shared" si="8"/>
        <v>16</v>
      </c>
      <c r="AX22" s="8" t="s">
        <v>94</v>
      </c>
      <c r="AY22" s="34">
        <v>8</v>
      </c>
      <c r="AZ22" s="16">
        <v>20</v>
      </c>
      <c r="BA22" s="16">
        <v>21</v>
      </c>
      <c r="BB22" s="16"/>
      <c r="BC22" s="16"/>
      <c r="BD22" s="17">
        <f t="shared" si="5"/>
        <v>21</v>
      </c>
      <c r="BE22" s="17">
        <f t="shared" si="6"/>
        <v>7</v>
      </c>
      <c r="BF22" s="17">
        <f t="shared" si="9"/>
        <v>235</v>
      </c>
      <c r="BG22" s="16"/>
      <c r="BH22" s="16"/>
      <c r="BI22" s="16"/>
      <c r="BJ22" s="16"/>
      <c r="BK22" s="16"/>
      <c r="BL22" s="16"/>
      <c r="BM22" s="16"/>
      <c r="BN22" s="16"/>
      <c r="BO22" s="46"/>
      <c r="BP22" s="16">
        <v>8</v>
      </c>
      <c r="BQ22" s="16">
        <v>227</v>
      </c>
      <c r="BR22" s="24">
        <v>219</v>
      </c>
      <c r="BS22" s="37">
        <f t="shared" si="18"/>
        <v>10.428571428571429</v>
      </c>
      <c r="BT22" s="28"/>
      <c r="BV22" s="12">
        <f t="shared" si="10"/>
        <v>16</v>
      </c>
      <c r="BW22" s="8" t="s">
        <v>94</v>
      </c>
      <c r="BX22" s="34">
        <v>8</v>
      </c>
      <c r="BY22" s="16">
        <v>20</v>
      </c>
      <c r="BZ22" s="16">
        <v>21</v>
      </c>
      <c r="CA22" s="16"/>
      <c r="CB22" s="16"/>
      <c r="CC22" s="17">
        <f t="shared" si="11"/>
        <v>21</v>
      </c>
      <c r="CD22" s="16"/>
      <c r="CE22" s="16"/>
      <c r="CF22" s="16"/>
      <c r="CG22" s="16"/>
      <c r="CH22" s="16"/>
      <c r="CI22" s="16"/>
      <c r="CJ22" s="16"/>
      <c r="CK22" s="16"/>
      <c r="CL22" s="46"/>
      <c r="CM22" s="16">
        <v>2</v>
      </c>
      <c r="CN22" s="16">
        <v>19</v>
      </c>
      <c r="CO22" s="28"/>
    </row>
    <row r="23" spans="1:93" ht="39.75" customHeight="1">
      <c r="A23" s="13">
        <f t="shared" si="12"/>
        <v>16</v>
      </c>
      <c r="B23" s="30" t="s">
        <v>135</v>
      </c>
      <c r="C23" s="169">
        <f aca="true" t="shared" si="20" ref="C23:K23">C16/C6</f>
        <v>3.2857142857142856</v>
      </c>
      <c r="D23" s="169">
        <f t="shared" si="20"/>
        <v>4.466666666666667</v>
      </c>
      <c r="E23" s="169">
        <f t="shared" si="20"/>
        <v>4.142857142857143</v>
      </c>
      <c r="F23" s="169">
        <f t="shared" si="20"/>
        <v>2.2083333333333335</v>
      </c>
      <c r="G23" s="169">
        <f t="shared" si="20"/>
        <v>1.0833333333333333</v>
      </c>
      <c r="H23" s="169">
        <f t="shared" si="20"/>
        <v>0.9090909090909091</v>
      </c>
      <c r="I23" s="169">
        <f t="shared" si="20"/>
        <v>0.6666666666666666</v>
      </c>
      <c r="J23" s="169">
        <f t="shared" si="20"/>
        <v>1</v>
      </c>
      <c r="K23" s="169">
        <f t="shared" si="20"/>
        <v>0.16666666666666666</v>
      </c>
      <c r="L23" s="169">
        <f aca="true" t="shared" si="21" ref="L23:V23">L16/M6</f>
        <v>5.8</v>
      </c>
      <c r="M23" s="169">
        <f t="shared" si="21"/>
        <v>7.458333333333333</v>
      </c>
      <c r="N23" s="169">
        <f t="shared" si="21"/>
        <v>15</v>
      </c>
      <c r="O23" s="169">
        <f t="shared" si="21"/>
        <v>0.3125</v>
      </c>
      <c r="P23" s="169">
        <f t="shared" si="21"/>
        <v>0.8076923076923077</v>
      </c>
      <c r="Q23" s="169">
        <f>Q16/S6</f>
        <v>10.25</v>
      </c>
      <c r="R23" s="169">
        <f>R16/T6</f>
        <v>0.5714285714285714</v>
      </c>
      <c r="S23" s="169">
        <f>S16/U6</f>
        <v>0.15</v>
      </c>
      <c r="T23" s="169">
        <f t="shared" si="21"/>
        <v>2.5</v>
      </c>
      <c r="U23" s="169">
        <f t="shared" si="21"/>
        <v>3.35</v>
      </c>
      <c r="V23" s="169">
        <f t="shared" si="21"/>
        <v>12.166666666666666</v>
      </c>
      <c r="W23" s="169" t="e">
        <f>W16/#REF!</f>
        <v>#REF!</v>
      </c>
      <c r="X23" s="169">
        <f>X16/Y6</f>
        <v>0.04922279792746114</v>
      </c>
      <c r="Y23" s="169" t="e">
        <f>Y16/Z6</f>
        <v>#DIV/0!</v>
      </c>
      <c r="Z23" s="169">
        <f>Z16/AA6</f>
        <v>12.25</v>
      </c>
      <c r="AA23" s="169">
        <f>AA16/AA6</f>
        <v>0</v>
      </c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0"/>
      <c r="AQ23" s="20"/>
      <c r="AR23" s="20"/>
      <c r="AS23" s="20"/>
      <c r="AT23" s="25"/>
      <c r="AU23" s="25"/>
      <c r="AW23" s="12">
        <f t="shared" si="8"/>
        <v>17</v>
      </c>
      <c r="AX23" s="138" t="s">
        <v>173</v>
      </c>
      <c r="AY23" s="28">
        <v>3</v>
      </c>
      <c r="AZ23" s="16">
        <v>23</v>
      </c>
      <c r="BA23" s="16">
        <v>22</v>
      </c>
      <c r="BB23" s="16"/>
      <c r="BC23" s="16">
        <v>1</v>
      </c>
      <c r="BD23" s="17">
        <f t="shared" si="5"/>
        <v>23</v>
      </c>
      <c r="BE23" s="17">
        <f t="shared" si="6"/>
        <v>3</v>
      </c>
      <c r="BF23" s="17">
        <f t="shared" si="9"/>
        <v>128</v>
      </c>
      <c r="BG23" s="16">
        <v>16</v>
      </c>
      <c r="BH23" s="16"/>
      <c r="BI23" s="16"/>
      <c r="BJ23" s="16"/>
      <c r="BK23" s="16"/>
      <c r="BL23" s="16"/>
      <c r="BM23" s="16"/>
      <c r="BN23" s="16"/>
      <c r="BO23" s="46">
        <v>11</v>
      </c>
      <c r="BP23" s="16">
        <v>13</v>
      </c>
      <c r="BQ23" s="16">
        <v>88</v>
      </c>
      <c r="BR23" s="24">
        <v>99</v>
      </c>
      <c r="BS23" s="37">
        <f t="shared" si="18"/>
        <v>4.304347826086956</v>
      </c>
      <c r="BT23" s="28"/>
      <c r="BV23" s="12">
        <f t="shared" si="10"/>
        <v>17</v>
      </c>
      <c r="BW23" s="138" t="s">
        <v>173</v>
      </c>
      <c r="BX23" s="28">
        <v>3</v>
      </c>
      <c r="BY23" s="16">
        <v>23</v>
      </c>
      <c r="BZ23" s="16">
        <v>22</v>
      </c>
      <c r="CA23" s="16"/>
      <c r="CB23" s="16">
        <v>1</v>
      </c>
      <c r="CC23" s="17">
        <f t="shared" si="11"/>
        <v>23</v>
      </c>
      <c r="CD23" s="16">
        <v>1</v>
      </c>
      <c r="CE23" s="16"/>
      <c r="CF23" s="16"/>
      <c r="CG23" s="16"/>
      <c r="CH23" s="16"/>
      <c r="CI23" s="16"/>
      <c r="CJ23" s="16"/>
      <c r="CK23" s="16"/>
      <c r="CL23" s="46">
        <v>1</v>
      </c>
      <c r="CM23" s="16">
        <v>1</v>
      </c>
      <c r="CN23" s="16">
        <v>20</v>
      </c>
      <c r="CO23" s="28"/>
    </row>
    <row r="24" spans="1:93" ht="30" customHeight="1">
      <c r="A24" s="13">
        <f t="shared" si="12"/>
        <v>17</v>
      </c>
      <c r="B24" s="30" t="s">
        <v>138</v>
      </c>
      <c r="C24" s="169">
        <f>((C6*C28)-C18)/C16</f>
        <v>6.163043478260869</v>
      </c>
      <c r="D24" s="169">
        <f>((D6*C28)-D18)/D16</f>
        <v>1.9850746268656716</v>
      </c>
      <c r="E24" s="169">
        <f>((E6*C28)-E18)/E16</f>
        <v>3.086206896551724</v>
      </c>
      <c r="F24" s="169">
        <f>((F6*C28)-F18)/F16</f>
        <v>8.962264150943396</v>
      </c>
      <c r="G24" s="169">
        <f>((G6*C28)-G18)/G16</f>
        <v>14.076923076923077</v>
      </c>
      <c r="H24" s="169">
        <f>((H6*C28)-H18)/H16</f>
        <v>16.2</v>
      </c>
      <c r="I24" s="169">
        <f>((I6*C28)-I18)/I16</f>
        <v>24.75</v>
      </c>
      <c r="J24" s="169">
        <f>((J6*C28)-J18)/J16</f>
        <v>10.6</v>
      </c>
      <c r="K24" s="169">
        <f>((K6*C28)-K18)/K16</f>
        <v>73</v>
      </c>
      <c r="L24" s="169">
        <f>((L6*C28)-L18)/L16</f>
        <v>2.0344827586206895</v>
      </c>
      <c r="M24" s="169">
        <f>((M6*C28)-M18)/M16</f>
        <v>0.9608938547486033</v>
      </c>
      <c r="N24" s="169">
        <f>((N6*C28)-N18)/N16</f>
        <v>3.433333333333333</v>
      </c>
      <c r="O24" s="169">
        <f>((O6*C28)-O18)/O16</f>
        <v>26.6</v>
      </c>
      <c r="P24" s="169">
        <f>((P6*C28)-P18)/P16</f>
        <v>10.142857142857142</v>
      </c>
      <c r="Q24" s="169">
        <f>((Q6*C28)-Q18)/Q16</f>
        <v>4.853658536585366</v>
      </c>
      <c r="R24" s="169">
        <f>((R6*C28)-R18)/R16</f>
        <v>36.5</v>
      </c>
      <c r="S24" s="169">
        <f>((S6*C28)-S18)/S16</f>
        <v>71</v>
      </c>
      <c r="T24" s="169">
        <f>((T6*C28)-T18)/T16</f>
        <v>8.02</v>
      </c>
      <c r="U24" s="169">
        <f>((U6*C28)-U18)/U16</f>
        <v>4.940298507462686</v>
      </c>
      <c r="V24" s="169">
        <f>((V6*C28)-V18)/V16</f>
        <v>2.904109589041096</v>
      </c>
      <c r="W24" s="169">
        <f>((W6*C28)-W18)/W16</f>
        <v>75</v>
      </c>
      <c r="X24" s="169">
        <f>((X6*C28)-X18)/X16</f>
        <v>13.947368421052632</v>
      </c>
      <c r="Y24" s="169">
        <f>((Y6*C28)-Y18)/Y16</f>
        <v>5.009640666082384</v>
      </c>
      <c r="Z24" s="169">
        <f>((Z6*C28)-Z18)/Z16</f>
        <v>-1.6938775510204083</v>
      </c>
      <c r="AA24" s="169" t="e">
        <f>((AA6*C28)-AA18)/AA16</f>
        <v>#DIV/0!</v>
      </c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0"/>
      <c r="AQ24" s="20"/>
      <c r="AR24" s="20"/>
      <c r="AS24" s="20"/>
      <c r="AT24" s="25"/>
      <c r="AU24" s="25"/>
      <c r="AW24" s="12">
        <f t="shared" si="8"/>
        <v>18</v>
      </c>
      <c r="AX24" s="11" t="s">
        <v>42</v>
      </c>
      <c r="AY24" s="24">
        <v>6</v>
      </c>
      <c r="AZ24" s="24">
        <v>23</v>
      </c>
      <c r="BA24" s="24">
        <v>23</v>
      </c>
      <c r="BB24" s="24"/>
      <c r="BC24" s="24"/>
      <c r="BD24" s="17">
        <f t="shared" si="5"/>
        <v>23</v>
      </c>
      <c r="BE24" s="17">
        <f t="shared" si="6"/>
        <v>6</v>
      </c>
      <c r="BF24" s="17">
        <f t="shared" si="9"/>
        <v>127</v>
      </c>
      <c r="BG24" s="24"/>
      <c r="BH24" s="24"/>
      <c r="BI24" s="24"/>
      <c r="BJ24" s="24"/>
      <c r="BK24" s="24"/>
      <c r="BL24" s="24"/>
      <c r="BM24" s="24"/>
      <c r="BN24" s="24"/>
      <c r="BO24" s="47"/>
      <c r="BP24" s="24"/>
      <c r="BQ24" s="24">
        <v>127</v>
      </c>
      <c r="BR24" s="24">
        <v>119</v>
      </c>
      <c r="BS24" s="37">
        <f t="shared" si="18"/>
        <v>5.173913043478261</v>
      </c>
      <c r="BT24" s="28"/>
      <c r="BV24" s="12">
        <f t="shared" si="10"/>
        <v>18</v>
      </c>
      <c r="BW24" s="11" t="s">
        <v>42</v>
      </c>
      <c r="BX24" s="24">
        <v>6</v>
      </c>
      <c r="BY24" s="24">
        <v>23</v>
      </c>
      <c r="BZ24" s="24">
        <v>23</v>
      </c>
      <c r="CA24" s="24"/>
      <c r="CB24" s="24"/>
      <c r="CC24" s="17">
        <f t="shared" si="11"/>
        <v>23</v>
      </c>
      <c r="CD24" s="24"/>
      <c r="CE24" s="24"/>
      <c r="CF24" s="24"/>
      <c r="CG24" s="24"/>
      <c r="CH24" s="24"/>
      <c r="CI24" s="24"/>
      <c r="CJ24" s="24"/>
      <c r="CK24" s="24"/>
      <c r="CL24" s="47"/>
      <c r="CM24" s="24"/>
      <c r="CN24" s="24">
        <v>23</v>
      </c>
      <c r="CO24" s="28"/>
    </row>
    <row r="25" spans="1:93" ht="30" customHeight="1">
      <c r="A25" s="13">
        <f t="shared" si="12"/>
        <v>18</v>
      </c>
      <c r="B25" s="11" t="s">
        <v>137</v>
      </c>
      <c r="C25" s="169">
        <f>((C13+C14)/Y16)*1000</f>
        <v>0</v>
      </c>
      <c r="D25" s="169">
        <f>((D13+D14)/Y16)*1000</f>
        <v>0</v>
      </c>
      <c r="E25" s="169">
        <f>((E13+E14)/Y16)*1000</f>
        <v>0</v>
      </c>
      <c r="F25" s="169">
        <f>((F13+F14)/Y16)*1000</f>
        <v>0</v>
      </c>
      <c r="G25" s="169">
        <f>((G13+G14)/Y16)*1000</f>
        <v>10.5170902716915</v>
      </c>
      <c r="H25" s="169">
        <f>((H13+H14)/Y16)*1000</f>
        <v>7.011393514460999</v>
      </c>
      <c r="I25" s="169">
        <f>((I13+I14)/Y16)*1000</f>
        <v>6.134969325153374</v>
      </c>
      <c r="J25" s="169">
        <f>((J13+J14)/Y16)*1000</f>
        <v>1.7528483786152498</v>
      </c>
      <c r="K25" s="169">
        <f>((K13+K14)/Y16)*1000</f>
        <v>0.8764241893076249</v>
      </c>
      <c r="L25" s="169">
        <f>((L13+L14)/Y16)*1000</f>
        <v>0</v>
      </c>
      <c r="M25" s="169">
        <f>((M13+M14)/Y16)*1000</f>
        <v>0.8764241893076249</v>
      </c>
      <c r="N25" s="169">
        <f>((N13+N14)/Y16)*1000</f>
        <v>4.382120946538125</v>
      </c>
      <c r="O25" s="169">
        <f>((O13+O14)/Y16)*1000</f>
        <v>0.8764241893076249</v>
      </c>
      <c r="P25" s="169">
        <f>((P13+P14)/Y16)*1000</f>
        <v>0</v>
      </c>
      <c r="Q25" s="169">
        <f>((Q13+Q14)/Y16)*1000</f>
        <v>3.5056967572304996</v>
      </c>
      <c r="R25" s="169">
        <f>((R13+R14)/Y16)*1000</f>
        <v>0</v>
      </c>
      <c r="S25" s="169">
        <f>((S13+S14)/Y16)*1000</f>
        <v>0</v>
      </c>
      <c r="T25" s="169">
        <f>((T13+T14)/Y16)*1000</f>
        <v>0.8764241893076249</v>
      </c>
      <c r="U25" s="169">
        <f>((U13+U14)/Y16)*1000</f>
        <v>0</v>
      </c>
      <c r="V25" s="169">
        <f>((V13+V14)/Y16)*1000</f>
        <v>0.8764241893076249</v>
      </c>
      <c r="W25" s="169">
        <f>((W13+W14)/Y16)*1000</f>
        <v>0</v>
      </c>
      <c r="X25" s="169">
        <f>((X13+X14)/Y16)*1000</f>
        <v>0</v>
      </c>
      <c r="Y25" s="169">
        <f>((Y13+Y14)/Y16)*1000</f>
        <v>37.686240140227866</v>
      </c>
      <c r="Z25" s="169">
        <f>((Z13+Z14)/Y16)*1000</f>
        <v>0</v>
      </c>
      <c r="AA25" s="169">
        <f>((AA13+AA14)/Y16)*1000</f>
        <v>0</v>
      </c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0"/>
      <c r="AQ25" s="20"/>
      <c r="AR25" s="20"/>
      <c r="AS25" s="20"/>
      <c r="AT25" s="25"/>
      <c r="AU25" s="25"/>
      <c r="AW25" s="188" t="s">
        <v>82</v>
      </c>
      <c r="AX25" s="188"/>
      <c r="AY25" s="17">
        <f aca="true" t="shared" si="22" ref="AY25:BE25">SUM(AY7:AY24)</f>
        <v>175</v>
      </c>
      <c r="AZ25" s="17">
        <f t="shared" si="22"/>
        <v>1152</v>
      </c>
      <c r="BA25" s="17">
        <f t="shared" si="22"/>
        <v>1098</v>
      </c>
      <c r="BB25" s="17">
        <f t="shared" si="22"/>
        <v>15</v>
      </c>
      <c r="BC25" s="17">
        <f t="shared" si="22"/>
        <v>28</v>
      </c>
      <c r="BD25" s="17">
        <f t="shared" si="22"/>
        <v>1141</v>
      </c>
      <c r="BE25" s="17">
        <f t="shared" si="22"/>
        <v>186</v>
      </c>
      <c r="BF25" s="17">
        <f t="shared" si="9"/>
        <v>5092</v>
      </c>
      <c r="BG25" s="17">
        <f aca="true" t="shared" si="23" ref="BG25:BR25">SUM(BG7:BG24)</f>
        <v>152</v>
      </c>
      <c r="BH25" s="17">
        <f t="shared" si="23"/>
        <v>146</v>
      </c>
      <c r="BI25" s="17">
        <f t="shared" si="23"/>
        <v>137</v>
      </c>
      <c r="BJ25" s="17">
        <f t="shared" si="23"/>
        <v>87</v>
      </c>
      <c r="BK25" s="17">
        <f t="shared" si="23"/>
        <v>95</v>
      </c>
      <c r="BL25" s="17">
        <f t="shared" si="23"/>
        <v>58</v>
      </c>
      <c r="BM25" s="17">
        <f t="shared" si="23"/>
        <v>93</v>
      </c>
      <c r="BN25" s="17">
        <f t="shared" si="23"/>
        <v>535</v>
      </c>
      <c r="BO25" s="17">
        <f t="shared" si="23"/>
        <v>517</v>
      </c>
      <c r="BP25" s="17">
        <f t="shared" si="23"/>
        <v>558</v>
      </c>
      <c r="BQ25" s="17">
        <f t="shared" si="23"/>
        <v>2714</v>
      </c>
      <c r="BR25" s="17">
        <f t="shared" si="23"/>
        <v>4448</v>
      </c>
      <c r="BS25" s="37">
        <f t="shared" si="18"/>
        <v>3.8983347940403155</v>
      </c>
      <c r="BT25" s="17">
        <f>SUM(BT7:BT24)</f>
        <v>0</v>
      </c>
      <c r="BV25" s="188" t="s">
        <v>82</v>
      </c>
      <c r="BW25" s="188"/>
      <c r="BX25" s="17">
        <f>SUM(BX7:BX24)</f>
        <v>175</v>
      </c>
      <c r="BY25" s="17">
        <f>SUM(BY7:BY24)</f>
        <v>1152</v>
      </c>
      <c r="BZ25" s="17">
        <f>SUM(BZ7:BZ24)</f>
        <v>1098</v>
      </c>
      <c r="CA25" s="17">
        <f>SUM(CA7:CA24)</f>
        <v>15</v>
      </c>
      <c r="CB25" s="17">
        <f>SUM(CB7:CB24)</f>
        <v>28</v>
      </c>
      <c r="CC25" s="17">
        <f t="shared" si="11"/>
        <v>1141</v>
      </c>
      <c r="CD25" s="17">
        <f aca="true" t="shared" si="24" ref="CD25:CO25">SUM(CD7:CD24)</f>
        <v>13</v>
      </c>
      <c r="CE25" s="17">
        <f t="shared" si="24"/>
        <v>10</v>
      </c>
      <c r="CF25" s="17">
        <f t="shared" si="24"/>
        <v>8</v>
      </c>
      <c r="CG25" s="17">
        <f t="shared" si="24"/>
        <v>5</v>
      </c>
      <c r="CH25" s="17">
        <f t="shared" si="24"/>
        <v>1</v>
      </c>
      <c r="CI25" s="17">
        <f t="shared" si="24"/>
        <v>1</v>
      </c>
      <c r="CJ25" s="17">
        <f t="shared" si="24"/>
        <v>1</v>
      </c>
      <c r="CK25" s="17">
        <f t="shared" si="24"/>
        <v>113</v>
      </c>
      <c r="CL25" s="17">
        <f t="shared" si="24"/>
        <v>195</v>
      </c>
      <c r="CM25" s="17">
        <f t="shared" si="24"/>
        <v>116</v>
      </c>
      <c r="CN25" s="17">
        <f t="shared" si="24"/>
        <v>678</v>
      </c>
      <c r="CO25" s="17">
        <f t="shared" si="24"/>
        <v>29</v>
      </c>
    </row>
    <row r="26" spans="1:93" ht="30" customHeight="1">
      <c r="A26" s="13">
        <f t="shared" si="12"/>
        <v>19</v>
      </c>
      <c r="B26" s="11" t="s">
        <v>136</v>
      </c>
      <c r="C26" s="169">
        <f>(C14/Y16)*1000</f>
        <v>0</v>
      </c>
      <c r="D26" s="169">
        <f>(D14/Y16)*1000</f>
        <v>0</v>
      </c>
      <c r="E26" s="169">
        <f>(E14/Y16)*1000</f>
        <v>0</v>
      </c>
      <c r="F26" s="169">
        <f>(F14/Y16)*1000</f>
        <v>0</v>
      </c>
      <c r="G26" s="169">
        <f>(G14/Y16)*1000</f>
        <v>7.011393514460999</v>
      </c>
      <c r="H26" s="169">
        <f>(H14/Y16)*1000</f>
        <v>4.382120946538125</v>
      </c>
      <c r="I26" s="169">
        <f>(I14/Y16)*1000</f>
        <v>3.5056967572304996</v>
      </c>
      <c r="J26" s="169">
        <f>(J14/Y16)*1000</f>
        <v>1.7528483786152498</v>
      </c>
      <c r="K26" s="169">
        <f>(K14/Y16)*1000</f>
        <v>0.8764241893076249</v>
      </c>
      <c r="L26" s="169">
        <f>(L14/Y16)*1000</f>
        <v>0</v>
      </c>
      <c r="M26" s="169">
        <f>(M14/Y16)*1000</f>
        <v>0.8764241893076249</v>
      </c>
      <c r="N26" s="169">
        <f>(N14/Y16)*1000</f>
        <v>2.629272567922875</v>
      </c>
      <c r="O26" s="169">
        <f>(O14/Y16)*1000</f>
        <v>0.8764241893076249</v>
      </c>
      <c r="P26" s="169">
        <f>(P14/Y16)*1000</f>
        <v>0</v>
      </c>
      <c r="Q26" s="169">
        <f>(Q14/Y16)*1000</f>
        <v>1.7528483786152498</v>
      </c>
      <c r="R26" s="169">
        <f>(R14/Y16)*1000</f>
        <v>0</v>
      </c>
      <c r="S26" s="169">
        <f>(S14/Y16)*1000</f>
        <v>0</v>
      </c>
      <c r="T26" s="169">
        <f>(T14/Y16)*1000</f>
        <v>0</v>
      </c>
      <c r="U26" s="169">
        <f>(U14/Y16)*1000</f>
        <v>0</v>
      </c>
      <c r="V26" s="169">
        <f>(V14/Y16)*1000</f>
        <v>0.8764241893076249</v>
      </c>
      <c r="W26" s="169">
        <f>(W14/Y16)*1000</f>
        <v>0</v>
      </c>
      <c r="X26" s="169">
        <f>(X14/Y16)*1000</f>
        <v>0</v>
      </c>
      <c r="Y26" s="169">
        <f>(Y14/Y16)*1000</f>
        <v>24.539877300613497</v>
      </c>
      <c r="Z26" s="169">
        <f>(Z14/Y16)*1000</f>
        <v>0</v>
      </c>
      <c r="AA26" s="169">
        <f>(AA14/Y16)*1000</f>
        <v>0</v>
      </c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0"/>
      <c r="AQ26" s="20"/>
      <c r="AR26" s="20"/>
      <c r="AS26" s="20"/>
      <c r="AT26" s="25"/>
      <c r="AU26" s="25"/>
      <c r="AW26" s="12">
        <f>AW24+1</f>
        <v>19</v>
      </c>
      <c r="AX26" s="49" t="s">
        <v>96</v>
      </c>
      <c r="AY26" s="36">
        <v>5</v>
      </c>
      <c r="AZ26" s="36">
        <v>58</v>
      </c>
      <c r="BA26" s="36">
        <v>59</v>
      </c>
      <c r="BB26" s="36"/>
      <c r="BC26" s="36"/>
      <c r="BD26" s="17">
        <f>SUM(BA26:BC26)</f>
        <v>59</v>
      </c>
      <c r="BE26" s="17">
        <f>((SUM(AY26:AZ26))-(SUM(BA26:BC26)))</f>
        <v>4</v>
      </c>
      <c r="BF26" s="17">
        <f t="shared" si="9"/>
        <v>83</v>
      </c>
      <c r="BG26" s="36"/>
      <c r="BH26" s="36"/>
      <c r="BI26" s="36"/>
      <c r="BJ26" s="36"/>
      <c r="BK26" s="36"/>
      <c r="BL26" s="36"/>
      <c r="BM26" s="36"/>
      <c r="BN26" s="36"/>
      <c r="BO26" s="48">
        <v>10</v>
      </c>
      <c r="BP26" s="36">
        <v>20</v>
      </c>
      <c r="BQ26" s="36">
        <v>53</v>
      </c>
      <c r="BR26" s="36">
        <v>83</v>
      </c>
      <c r="BS26" s="37">
        <f t="shared" si="18"/>
        <v>1.4067796610169492</v>
      </c>
      <c r="BT26" s="36"/>
      <c r="BV26" s="12">
        <f>BV24+1</f>
        <v>19</v>
      </c>
      <c r="BW26" s="49" t="s">
        <v>96</v>
      </c>
      <c r="BX26" s="36">
        <v>5</v>
      </c>
      <c r="BY26" s="36">
        <v>58</v>
      </c>
      <c r="BZ26" s="36">
        <v>59</v>
      </c>
      <c r="CA26" s="36"/>
      <c r="CB26" s="36"/>
      <c r="CC26" s="17">
        <f t="shared" si="11"/>
        <v>59</v>
      </c>
      <c r="CD26" s="36"/>
      <c r="CE26" s="36"/>
      <c r="CF26" s="36"/>
      <c r="CG26" s="36"/>
      <c r="CH26" s="36"/>
      <c r="CI26" s="36"/>
      <c r="CJ26" s="36"/>
      <c r="CK26" s="36"/>
      <c r="CL26" s="48">
        <v>4</v>
      </c>
      <c r="CM26" s="36">
        <v>7</v>
      </c>
      <c r="CN26" s="36">
        <v>48</v>
      </c>
      <c r="CO26" s="36"/>
    </row>
    <row r="27" spans="1:93" ht="30" customHeight="1">
      <c r="A27" s="13">
        <f t="shared" si="12"/>
        <v>20</v>
      </c>
      <c r="B27" s="30" t="s">
        <v>80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0"/>
      <c r="AQ27" s="20"/>
      <c r="AR27" s="20"/>
      <c r="AS27" s="20"/>
      <c r="AT27" s="25"/>
      <c r="AU27" s="25"/>
      <c r="AW27" s="43" t="s">
        <v>21</v>
      </c>
      <c r="AX27" s="43"/>
      <c r="AY27" s="39">
        <f>C28</f>
        <v>28</v>
      </c>
      <c r="AZ27" s="43" t="s">
        <v>20</v>
      </c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V27" s="43" t="s">
        <v>21</v>
      </c>
      <c r="BW27" s="43"/>
      <c r="BX27" s="39">
        <f>C28</f>
        <v>28</v>
      </c>
      <c r="BY27" s="43" t="s">
        <v>20</v>
      </c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1"/>
      <c r="CO27" s="25"/>
    </row>
    <row r="28" spans="1:93" ht="15" customHeight="1">
      <c r="A28" s="40" t="s">
        <v>21</v>
      </c>
      <c r="B28" s="40"/>
      <c r="C28" s="41">
        <v>28</v>
      </c>
      <c r="D28" s="40" t="s">
        <v>20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0"/>
      <c r="AQ28" s="20"/>
      <c r="AR28" s="21"/>
      <c r="AS28" s="21"/>
      <c r="AT28" s="25"/>
      <c r="AU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44" t="s">
        <v>162</v>
      </c>
      <c r="BP28" s="44"/>
      <c r="BQ28" s="44"/>
      <c r="BR28" s="44"/>
      <c r="BS28" s="44"/>
      <c r="BT28" s="44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44" t="s">
        <v>163</v>
      </c>
      <c r="CL28" s="44"/>
      <c r="CM28" s="44"/>
      <c r="CN28" s="44"/>
      <c r="CO28" s="44"/>
    </row>
    <row r="29" spans="2:93" ht="15.75" customHeight="1">
      <c r="B29" s="97"/>
      <c r="C29" s="2"/>
      <c r="D29" s="40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U29" s="174" t="s">
        <v>208</v>
      </c>
      <c r="V29" s="174"/>
      <c r="W29" s="174"/>
      <c r="X29" s="174"/>
      <c r="Y29" s="174"/>
      <c r="Z29" s="174"/>
      <c r="AA29" s="174"/>
      <c r="AB29" s="174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0"/>
      <c r="AQ29" s="20"/>
      <c r="AR29" s="21"/>
      <c r="AS29" s="21"/>
      <c r="AT29" s="25"/>
      <c r="AU29" s="25"/>
      <c r="AW29" s="25"/>
      <c r="AX29" s="25"/>
      <c r="AY29" s="25"/>
      <c r="AZ29" s="25"/>
      <c r="BA29" s="25"/>
      <c r="BB29" s="25"/>
      <c r="BC29" s="25"/>
      <c r="BD29" s="25"/>
      <c r="BE29" s="25"/>
      <c r="BF29" s="1"/>
      <c r="BG29" s="1"/>
      <c r="BH29" s="1"/>
      <c r="BI29" s="1"/>
      <c r="BJ29" s="1"/>
      <c r="BK29" s="1"/>
      <c r="BL29" s="1"/>
      <c r="BM29" s="1"/>
      <c r="BN29" s="1"/>
      <c r="BO29" s="57" t="s">
        <v>95</v>
      </c>
      <c r="BP29" s="57"/>
      <c r="BQ29" s="57"/>
      <c r="BR29" s="57"/>
      <c r="BS29" s="57"/>
      <c r="BT29" s="57"/>
      <c r="BU29" s="66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1"/>
      <c r="CI29" s="1"/>
      <c r="CJ29" s="1"/>
      <c r="CK29" s="1"/>
      <c r="CL29" s="25"/>
      <c r="CM29" s="57" t="s">
        <v>95</v>
      </c>
      <c r="CN29" s="57"/>
      <c r="CO29" s="57"/>
    </row>
    <row r="30" spans="1:93" ht="15.75" customHeight="1">
      <c r="A30" s="43" t="s">
        <v>231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U30" s="145"/>
      <c r="V30" s="145"/>
      <c r="W30" s="174" t="s">
        <v>205</v>
      </c>
      <c r="X30" s="174"/>
      <c r="Y30" s="174"/>
      <c r="Z30" s="174"/>
      <c r="AA30" s="174"/>
      <c r="AB30" s="145"/>
      <c r="AC30" s="25"/>
      <c r="AD30" s="25"/>
      <c r="AE30" s="25"/>
      <c r="AF30" s="25"/>
      <c r="AG30" s="25"/>
      <c r="AH30" s="25"/>
      <c r="AI30" s="25"/>
      <c r="AJ30" s="25"/>
      <c r="AK30" s="25"/>
      <c r="AO30" s="76" t="s">
        <v>90</v>
      </c>
      <c r="AP30" s="76"/>
      <c r="AQ30" s="76"/>
      <c r="AR30" s="76"/>
      <c r="AS30" s="76"/>
      <c r="AT30" s="76"/>
      <c r="AU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45"/>
      <c r="BQ30" s="44"/>
      <c r="BR30" s="44"/>
      <c r="BS30" s="44"/>
      <c r="BT30" s="45"/>
      <c r="BU30" s="88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1"/>
      <c r="CM30" s="45"/>
      <c r="CN30" s="44"/>
      <c r="CO30" s="44"/>
    </row>
    <row r="31" spans="1:93" ht="15">
      <c r="A31" s="43" t="s">
        <v>232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U31" s="20"/>
      <c r="V31" s="20"/>
      <c r="W31" s="20"/>
      <c r="X31" s="20"/>
      <c r="Y31" s="20"/>
      <c r="Z31" s="20"/>
      <c r="AA31" s="20"/>
      <c r="AB31" s="20"/>
      <c r="AC31" s="25"/>
      <c r="AD31" s="22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75" t="s">
        <v>91</v>
      </c>
      <c r="AP31" s="75"/>
      <c r="AQ31" s="75"/>
      <c r="AR31" s="75"/>
      <c r="AS31" s="75"/>
      <c r="AT31" s="75"/>
      <c r="AU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45"/>
      <c r="BQ31" s="44"/>
      <c r="BR31" s="44"/>
      <c r="BS31" s="44"/>
      <c r="BT31" s="4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45"/>
      <c r="CN31" s="44"/>
      <c r="CO31" s="44"/>
    </row>
    <row r="32" spans="1:93" ht="15" customHeight="1">
      <c r="A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U32" s="20"/>
      <c r="V32" s="20"/>
      <c r="W32" s="20"/>
      <c r="X32" s="20"/>
      <c r="Y32" s="20"/>
      <c r="Z32" s="20"/>
      <c r="AA32" s="20"/>
      <c r="AB32" s="21"/>
      <c r="AW32" s="25"/>
      <c r="AX32" s="25"/>
      <c r="AY32" s="25"/>
      <c r="AZ32" s="25"/>
      <c r="BA32" s="25"/>
      <c r="BB32" s="25"/>
      <c r="BC32" s="25"/>
      <c r="BD32" s="25"/>
      <c r="BE32" s="25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56" t="s">
        <v>90</v>
      </c>
      <c r="BQ32" s="56"/>
      <c r="BR32" s="56"/>
      <c r="BS32" s="56"/>
      <c r="BT32" s="56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1"/>
      <c r="CI32" s="1"/>
      <c r="CJ32" s="1"/>
      <c r="CK32" s="1"/>
      <c r="CL32" s="1"/>
      <c r="CM32" s="56" t="s">
        <v>90</v>
      </c>
      <c r="CN32" s="56"/>
      <c r="CO32" s="56"/>
    </row>
    <row r="33" spans="2:93" ht="15" customHeight="1">
      <c r="B33" s="51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U33" s="20"/>
      <c r="V33" s="20"/>
      <c r="W33" s="20"/>
      <c r="X33" s="20"/>
      <c r="Y33" s="20"/>
      <c r="Z33" s="20"/>
      <c r="AA33" s="20"/>
      <c r="AB33" s="21"/>
      <c r="AW33" s="40"/>
      <c r="AX33" s="42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57" t="s">
        <v>91</v>
      </c>
      <c r="BQ33" s="57"/>
      <c r="BR33" s="57"/>
      <c r="BS33" s="57"/>
      <c r="BT33" s="57"/>
      <c r="BU33" s="25"/>
      <c r="BV33" s="40"/>
      <c r="BW33" s="42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1"/>
      <c r="CM33" s="57" t="s">
        <v>91</v>
      </c>
      <c r="CN33" s="57"/>
      <c r="CO33" s="57"/>
    </row>
    <row r="34" spans="1:28" ht="15" customHeight="1">
      <c r="A34" s="18"/>
      <c r="B34" s="51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U34" s="173"/>
      <c r="V34" s="173"/>
      <c r="W34" s="173"/>
      <c r="X34" s="173"/>
      <c r="Y34" s="173"/>
      <c r="Z34" s="173"/>
      <c r="AA34" s="173"/>
      <c r="AB34" s="173"/>
    </row>
    <row r="35" spans="2:28" ht="15" customHeight="1">
      <c r="B35" s="51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23"/>
      <c r="U35" s="174"/>
      <c r="V35" s="174"/>
      <c r="W35" s="174"/>
      <c r="X35" s="174"/>
      <c r="Y35" s="174"/>
      <c r="Z35" s="174"/>
      <c r="AA35" s="174"/>
      <c r="AB35" s="174"/>
    </row>
    <row r="36" spans="1:28" ht="15">
      <c r="A36" s="6"/>
      <c r="C36" s="51"/>
      <c r="D36" s="51"/>
      <c r="E36" s="4"/>
      <c r="F36" s="4"/>
      <c r="G36" s="4"/>
      <c r="H36" s="4"/>
      <c r="I36" s="4"/>
      <c r="J36" s="4"/>
      <c r="K36" s="4"/>
      <c r="L36" s="4"/>
      <c r="M36" s="4"/>
      <c r="N36" s="4"/>
      <c r="O36" s="5"/>
      <c r="P36" s="5"/>
      <c r="Q36" s="5"/>
      <c r="R36" s="5"/>
      <c r="S36" s="5"/>
      <c r="T36" s="5"/>
      <c r="U36" s="5"/>
      <c r="V36" s="5"/>
      <c r="W36" s="173" t="s">
        <v>206</v>
      </c>
      <c r="X36" s="173"/>
      <c r="Y36" s="173"/>
      <c r="Z36" s="173"/>
      <c r="AA36" s="173"/>
      <c r="AB36" s="146"/>
    </row>
    <row r="37" spans="23:28" ht="15">
      <c r="W37" s="174" t="s">
        <v>207</v>
      </c>
      <c r="X37" s="174"/>
      <c r="Y37" s="174"/>
      <c r="Z37" s="174"/>
      <c r="AA37" s="174"/>
      <c r="AB37" s="145"/>
    </row>
  </sheetData>
  <sheetProtection/>
  <mergeCells count="69">
    <mergeCell ref="M4:M5"/>
    <mergeCell ref="N4:N5"/>
    <mergeCell ref="Q4:Q5"/>
    <mergeCell ref="W4:W5"/>
    <mergeCell ref="Y4:Y5"/>
    <mergeCell ref="Z4:Z5"/>
    <mergeCell ref="AW1:BT1"/>
    <mergeCell ref="AW2:BT2"/>
    <mergeCell ref="AP4:AP5"/>
    <mergeCell ref="AN4:AN5"/>
    <mergeCell ref="AF4:AG4"/>
    <mergeCell ref="L4:L5"/>
    <mergeCell ref="AC4:AC5"/>
    <mergeCell ref="AH4:AK4"/>
    <mergeCell ref="AL4:AL5"/>
    <mergeCell ref="AM4:AM5"/>
    <mergeCell ref="AC3:AU3"/>
    <mergeCell ref="G4:G5"/>
    <mergeCell ref="AR4:AR5"/>
    <mergeCell ref="BV1:CO1"/>
    <mergeCell ref="BV2:CO2"/>
    <mergeCell ref="BV3:CO3"/>
    <mergeCell ref="BV4:BV6"/>
    <mergeCell ref="BW4:BW6"/>
    <mergeCell ref="AW3:BT3"/>
    <mergeCell ref="CO4:CO6"/>
    <mergeCell ref="K4:K5"/>
    <mergeCell ref="U4:U5"/>
    <mergeCell ref="R4:R5"/>
    <mergeCell ref="A1:AA1"/>
    <mergeCell ref="AC1:AU1"/>
    <mergeCell ref="A2:AA2"/>
    <mergeCell ref="AC2:AU2"/>
    <mergeCell ref="A3:AA3"/>
    <mergeCell ref="AQ4:AQ5"/>
    <mergeCell ref="A4:A5"/>
    <mergeCell ref="B4:B5"/>
    <mergeCell ref="C4:C5"/>
    <mergeCell ref="D4:D5"/>
    <mergeCell ref="E4:E5"/>
    <mergeCell ref="F4:F5"/>
    <mergeCell ref="J4:J5"/>
    <mergeCell ref="CD4:CN5"/>
    <mergeCell ref="AY4:AZ5"/>
    <mergeCell ref="BG4:BS5"/>
    <mergeCell ref="BA4:BD5"/>
    <mergeCell ref="BT4:BT6"/>
    <mergeCell ref="BE4:BE6"/>
    <mergeCell ref="BF4:BF6"/>
    <mergeCell ref="BX4:BY5"/>
    <mergeCell ref="AW4:AW6"/>
    <mergeCell ref="BZ4:CC5"/>
    <mergeCell ref="U34:AB34"/>
    <mergeCell ref="AC18:AD18"/>
    <mergeCell ref="AD4:AD5"/>
    <mergeCell ref="U29:AB29"/>
    <mergeCell ref="AW25:AX25"/>
    <mergeCell ref="W30:AA30"/>
    <mergeCell ref="AA4:AA5"/>
    <mergeCell ref="U35:AB35"/>
    <mergeCell ref="W36:AA36"/>
    <mergeCell ref="W37:AA37"/>
    <mergeCell ref="BV25:BW25"/>
    <mergeCell ref="AE4:AE5"/>
    <mergeCell ref="AU4:AU5"/>
    <mergeCell ref="AT4:AT5"/>
    <mergeCell ref="AO4:AO5"/>
    <mergeCell ref="AS4:AS5"/>
    <mergeCell ref="AX4:AX6"/>
  </mergeCells>
  <printOptions/>
  <pageMargins left="0" right="0.1968503937007874" top="0.5905511811023623" bottom="0.1968503937007874" header="0" footer="0"/>
  <pageSetup orientation="landscape" paperSize="5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O43"/>
  <sheetViews>
    <sheetView showZeros="0" zoomScale="60" zoomScaleNormal="60" zoomScalePageLayoutView="0" workbookViewId="0" topLeftCell="AS1">
      <selection activeCell="BG6" sqref="BG6:BR6"/>
    </sheetView>
  </sheetViews>
  <sheetFormatPr defaultColWidth="9.140625" defaultRowHeight="12.75"/>
  <cols>
    <col min="1" max="1" width="5.421875" style="1" customWidth="1"/>
    <col min="2" max="2" width="25.140625" style="1" customWidth="1"/>
    <col min="3" max="6" width="8.7109375" style="1" customWidth="1"/>
    <col min="7" max="7" width="11.28125" style="1" customWidth="1"/>
    <col min="8" max="8" width="12.57421875" style="1" customWidth="1"/>
    <col min="9" max="9" width="8.7109375" style="1" customWidth="1"/>
    <col min="10" max="10" width="10.57421875" style="1" customWidth="1"/>
    <col min="11" max="13" width="10.8515625" style="1" customWidth="1"/>
    <col min="14" max="15" width="11.00390625" style="1" customWidth="1"/>
    <col min="16" max="20" width="8.7109375" style="1" customWidth="1"/>
    <col min="21" max="21" width="8.8515625" style="1" customWidth="1"/>
    <col min="22" max="22" width="9.421875" style="1" customWidth="1"/>
    <col min="23" max="23" width="12.28125" style="1" customWidth="1"/>
    <col min="24" max="25" width="8.7109375" style="1" customWidth="1"/>
    <col min="26" max="26" width="9.57421875" style="1" customWidth="1"/>
    <col min="27" max="29" width="9.140625" style="1" customWidth="1"/>
    <col min="30" max="30" width="26.57421875" style="1" customWidth="1"/>
    <col min="31" max="38" width="9.140625" style="1" customWidth="1"/>
    <col min="39" max="39" width="14.00390625" style="1" customWidth="1"/>
    <col min="40" max="40" width="11.57421875" style="1" customWidth="1"/>
    <col min="41" max="41" width="9.140625" style="1" customWidth="1"/>
    <col min="42" max="43" width="10.28125" style="1" customWidth="1"/>
    <col min="44" max="49" width="9.140625" style="1" customWidth="1"/>
    <col min="50" max="50" width="23.8515625" style="1" customWidth="1"/>
    <col min="51" max="57" width="9.140625" style="1" customWidth="1"/>
    <col min="58" max="58" width="11.00390625" style="1" customWidth="1"/>
    <col min="59" max="62" width="9.140625" style="1" customWidth="1"/>
    <col min="63" max="63" width="11.28125" style="1" customWidth="1"/>
    <col min="64" max="74" width="9.140625" style="1" customWidth="1"/>
    <col min="75" max="75" width="20.140625" style="1" customWidth="1"/>
    <col min="76" max="85" width="9.140625" style="1" customWidth="1"/>
    <col min="86" max="87" width="10.57421875" style="1" customWidth="1"/>
    <col min="88" max="16384" width="9.140625" style="1" customWidth="1"/>
  </cols>
  <sheetData>
    <row r="1" spans="1:93" ht="18">
      <c r="A1" s="186" t="s">
        <v>92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89"/>
      <c r="AC1" s="186" t="s">
        <v>150</v>
      </c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89"/>
      <c r="AW1" s="186" t="s">
        <v>145</v>
      </c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90"/>
      <c r="BV1" s="186" t="s">
        <v>147</v>
      </c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</row>
    <row r="2" spans="1:93" ht="18">
      <c r="A2" s="186" t="s">
        <v>144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89"/>
      <c r="AC2" s="186" t="s">
        <v>144</v>
      </c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89"/>
      <c r="AW2" s="186" t="s">
        <v>146</v>
      </c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90"/>
      <c r="BV2" s="186" t="s">
        <v>146</v>
      </c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</row>
    <row r="3" spans="1:93" ht="13.5" customHeight="1">
      <c r="A3" s="207" t="s">
        <v>229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89"/>
      <c r="AC3" s="187" t="str">
        <f>A3</f>
        <v>BULAN / TRIWULAN / TAHUN :           MARET         2023</v>
      </c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89"/>
      <c r="AW3" s="187" t="str">
        <f>A3</f>
        <v>BULAN / TRIWULAN / TAHUN :           MARET         2023</v>
      </c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91"/>
      <c r="BV3" s="187" t="str">
        <f>A3</f>
        <v>BULAN / TRIWULAN / TAHUN :           MARET         2023</v>
      </c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</row>
    <row r="4" spans="1:93" ht="24.75" customHeight="1">
      <c r="A4" s="193" t="s">
        <v>1</v>
      </c>
      <c r="B4" s="193" t="s">
        <v>2</v>
      </c>
      <c r="C4" s="193" t="s">
        <v>3</v>
      </c>
      <c r="D4" s="193" t="s">
        <v>65</v>
      </c>
      <c r="E4" s="193" t="s">
        <v>212</v>
      </c>
      <c r="F4" s="193" t="s">
        <v>213</v>
      </c>
      <c r="G4" s="193" t="s">
        <v>194</v>
      </c>
      <c r="H4" s="151" t="s">
        <v>193</v>
      </c>
      <c r="I4" s="140" t="s">
        <v>218</v>
      </c>
      <c r="J4" s="193" t="s">
        <v>157</v>
      </c>
      <c r="K4" s="193" t="s">
        <v>139</v>
      </c>
      <c r="L4" s="193" t="s">
        <v>195</v>
      </c>
      <c r="M4" s="193" t="s">
        <v>181</v>
      </c>
      <c r="N4" s="195" t="s">
        <v>86</v>
      </c>
      <c r="O4" s="77" t="s">
        <v>86</v>
      </c>
      <c r="P4" s="73" t="s">
        <v>100</v>
      </c>
      <c r="Q4" s="193" t="s">
        <v>101</v>
      </c>
      <c r="R4" s="193" t="s">
        <v>102</v>
      </c>
      <c r="S4" s="77" t="s">
        <v>102</v>
      </c>
      <c r="T4" s="77" t="s">
        <v>214</v>
      </c>
      <c r="U4" s="195" t="s">
        <v>105</v>
      </c>
      <c r="V4" s="77" t="s">
        <v>106</v>
      </c>
      <c r="W4" s="195" t="s">
        <v>176</v>
      </c>
      <c r="X4" s="73" t="s">
        <v>4</v>
      </c>
      <c r="Y4" s="195" t="s">
        <v>8</v>
      </c>
      <c r="Z4" s="198" t="s">
        <v>88</v>
      </c>
      <c r="AA4" s="204" t="s">
        <v>71</v>
      </c>
      <c r="AB4" s="2"/>
      <c r="AC4" s="189" t="s">
        <v>1</v>
      </c>
      <c r="AD4" s="189" t="s">
        <v>47</v>
      </c>
      <c r="AE4" s="189" t="s">
        <v>48</v>
      </c>
      <c r="AF4" s="205" t="s">
        <v>49</v>
      </c>
      <c r="AG4" s="184"/>
      <c r="AH4" s="205" t="s">
        <v>28</v>
      </c>
      <c r="AI4" s="206"/>
      <c r="AJ4" s="206"/>
      <c r="AK4" s="184"/>
      <c r="AL4" s="175" t="s">
        <v>50</v>
      </c>
      <c r="AM4" s="181" t="s">
        <v>76</v>
      </c>
      <c r="AN4" s="181" t="s">
        <v>51</v>
      </c>
      <c r="AO4" s="175" t="s">
        <v>52</v>
      </c>
      <c r="AP4" s="181" t="s">
        <v>77</v>
      </c>
      <c r="AQ4" s="181" t="s">
        <v>78</v>
      </c>
      <c r="AR4" s="181" t="s">
        <v>79</v>
      </c>
      <c r="AS4" s="181" t="s">
        <v>53</v>
      </c>
      <c r="AT4" s="181" t="s">
        <v>97</v>
      </c>
      <c r="AU4" s="181" t="s">
        <v>98</v>
      </c>
      <c r="AV4" s="2"/>
      <c r="AW4" s="181" t="s">
        <v>1</v>
      </c>
      <c r="AX4" s="181" t="s">
        <v>22</v>
      </c>
      <c r="AY4" s="175" t="s">
        <v>23</v>
      </c>
      <c r="AZ4" s="176"/>
      <c r="BA4" s="175" t="s">
        <v>28</v>
      </c>
      <c r="BB4" s="179"/>
      <c r="BC4" s="179"/>
      <c r="BD4" s="176"/>
      <c r="BE4" s="181" t="s">
        <v>24</v>
      </c>
      <c r="BF4" s="181" t="s">
        <v>72</v>
      </c>
      <c r="BG4" s="175" t="s">
        <v>25</v>
      </c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6"/>
      <c r="BT4" s="181" t="s">
        <v>71</v>
      </c>
      <c r="BU4" s="62"/>
      <c r="BV4" s="181" t="s">
        <v>1</v>
      </c>
      <c r="BW4" s="181" t="s">
        <v>22</v>
      </c>
      <c r="BX4" s="175" t="s">
        <v>23</v>
      </c>
      <c r="BY4" s="176"/>
      <c r="BZ4" s="175" t="s">
        <v>148</v>
      </c>
      <c r="CA4" s="179"/>
      <c r="CB4" s="179"/>
      <c r="CC4" s="176"/>
      <c r="CD4" s="175" t="s">
        <v>149</v>
      </c>
      <c r="CE4" s="179"/>
      <c r="CF4" s="179"/>
      <c r="CG4" s="179"/>
      <c r="CH4" s="179"/>
      <c r="CI4" s="179"/>
      <c r="CJ4" s="179"/>
      <c r="CK4" s="179"/>
      <c r="CL4" s="179"/>
      <c r="CM4" s="179"/>
      <c r="CN4" s="176"/>
      <c r="CO4" s="181" t="s">
        <v>71</v>
      </c>
    </row>
    <row r="5" spans="1:93" ht="24.75" customHeight="1">
      <c r="A5" s="194"/>
      <c r="B5" s="194"/>
      <c r="C5" s="194"/>
      <c r="D5" s="194"/>
      <c r="E5" s="194"/>
      <c r="F5" s="194"/>
      <c r="G5" s="194"/>
      <c r="H5" s="163" t="s">
        <v>220</v>
      </c>
      <c r="I5" s="141" t="s">
        <v>219</v>
      </c>
      <c r="J5" s="194"/>
      <c r="K5" s="194"/>
      <c r="L5" s="194"/>
      <c r="M5" s="194"/>
      <c r="N5" s="196"/>
      <c r="O5" s="78" t="s">
        <v>166</v>
      </c>
      <c r="P5" s="74" t="s">
        <v>94</v>
      </c>
      <c r="Q5" s="194"/>
      <c r="R5" s="194"/>
      <c r="S5" s="74" t="s">
        <v>182</v>
      </c>
      <c r="T5" s="164" t="s">
        <v>107</v>
      </c>
      <c r="U5" s="196"/>
      <c r="V5" s="78" t="s">
        <v>175</v>
      </c>
      <c r="W5" s="196"/>
      <c r="X5" s="74" t="s">
        <v>156</v>
      </c>
      <c r="Y5" s="196"/>
      <c r="Z5" s="199"/>
      <c r="AA5" s="204"/>
      <c r="AB5" s="2"/>
      <c r="AC5" s="189"/>
      <c r="AD5" s="189"/>
      <c r="AE5" s="189"/>
      <c r="AF5" s="7" t="s">
        <v>26</v>
      </c>
      <c r="AG5" s="7" t="s">
        <v>27</v>
      </c>
      <c r="AH5" s="7" t="s">
        <v>68</v>
      </c>
      <c r="AI5" s="104" t="s">
        <v>59</v>
      </c>
      <c r="AJ5" s="104" t="s">
        <v>172</v>
      </c>
      <c r="AK5" s="105" t="s">
        <v>69</v>
      </c>
      <c r="AL5" s="177"/>
      <c r="AM5" s="183"/>
      <c r="AN5" s="183"/>
      <c r="AO5" s="177"/>
      <c r="AP5" s="183"/>
      <c r="AQ5" s="183"/>
      <c r="AR5" s="183"/>
      <c r="AS5" s="183"/>
      <c r="AT5" s="183"/>
      <c r="AU5" s="183"/>
      <c r="AV5" s="2"/>
      <c r="AW5" s="182"/>
      <c r="AX5" s="182"/>
      <c r="AY5" s="177"/>
      <c r="AZ5" s="178"/>
      <c r="BA5" s="177"/>
      <c r="BB5" s="180"/>
      <c r="BC5" s="180"/>
      <c r="BD5" s="178"/>
      <c r="BE5" s="182"/>
      <c r="BF5" s="182"/>
      <c r="BG5" s="177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78"/>
      <c r="BT5" s="182"/>
      <c r="BU5" s="62"/>
      <c r="BV5" s="182"/>
      <c r="BW5" s="182"/>
      <c r="BX5" s="177"/>
      <c r="BY5" s="178"/>
      <c r="BZ5" s="177"/>
      <c r="CA5" s="180"/>
      <c r="CB5" s="180"/>
      <c r="CC5" s="178"/>
      <c r="CD5" s="177"/>
      <c r="CE5" s="180"/>
      <c r="CF5" s="180"/>
      <c r="CG5" s="180"/>
      <c r="CH5" s="180"/>
      <c r="CI5" s="180"/>
      <c r="CJ5" s="180"/>
      <c r="CK5" s="180"/>
      <c r="CL5" s="180"/>
      <c r="CM5" s="180"/>
      <c r="CN5" s="178"/>
      <c r="CO5" s="182"/>
    </row>
    <row r="6" spans="1:93" ht="24.75" customHeight="1">
      <c r="A6" s="13" t="s">
        <v>9</v>
      </c>
      <c r="B6" s="30" t="s">
        <v>13</v>
      </c>
      <c r="C6" s="28">
        <v>28</v>
      </c>
      <c r="D6" s="28">
        <v>15</v>
      </c>
      <c r="E6" s="28">
        <v>28</v>
      </c>
      <c r="F6" s="28">
        <v>24</v>
      </c>
      <c r="G6" s="28">
        <v>12</v>
      </c>
      <c r="H6" s="28">
        <v>11</v>
      </c>
      <c r="I6" s="28">
        <v>12</v>
      </c>
      <c r="J6" s="28">
        <v>5</v>
      </c>
      <c r="K6" s="28">
        <v>6</v>
      </c>
      <c r="L6" s="28">
        <v>36</v>
      </c>
      <c r="M6" s="28">
        <v>30</v>
      </c>
      <c r="N6" s="28">
        <v>24</v>
      </c>
      <c r="O6" s="28">
        <v>6</v>
      </c>
      <c r="P6" s="28">
        <v>16</v>
      </c>
      <c r="Q6" s="28">
        <v>26</v>
      </c>
      <c r="R6" s="28">
        <v>10</v>
      </c>
      <c r="S6" s="28">
        <v>8</v>
      </c>
      <c r="T6" s="28">
        <v>21</v>
      </c>
      <c r="U6" s="28">
        <v>20</v>
      </c>
      <c r="V6" s="28">
        <v>20</v>
      </c>
      <c r="W6" s="28">
        <v>6</v>
      </c>
      <c r="X6" s="165">
        <v>14</v>
      </c>
      <c r="Y6" s="166">
        <f>SUM(C6:X6)</f>
        <v>378</v>
      </c>
      <c r="Z6" s="28"/>
      <c r="AA6" s="165">
        <v>4</v>
      </c>
      <c r="AB6"/>
      <c r="AC6" s="12">
        <v>1</v>
      </c>
      <c r="AD6" s="8" t="s">
        <v>176</v>
      </c>
      <c r="AE6" s="16">
        <v>6</v>
      </c>
      <c r="AF6" s="12">
        <v>4</v>
      </c>
      <c r="AG6" s="12">
        <v>55</v>
      </c>
      <c r="AH6" s="55">
        <v>53</v>
      </c>
      <c r="AI6" s="12"/>
      <c r="AJ6" s="12"/>
      <c r="AK6" s="79">
        <f aca="true" t="shared" si="0" ref="AK6:AK16">SUM(AH6:AJ6)</f>
        <v>53</v>
      </c>
      <c r="AL6" s="80">
        <f>((SUM(AF6:AG6))-(SUM(AH6:AJ6)))</f>
        <v>6</v>
      </c>
      <c r="AM6" s="81">
        <v>46</v>
      </c>
      <c r="AN6" s="81"/>
      <c r="AO6" s="82">
        <f aca="true" t="shared" si="1" ref="AO6:AO16">AN6/AK6</f>
        <v>0</v>
      </c>
      <c r="AP6" s="83">
        <f>AM6/AE21</f>
        <v>1.4838709677419355</v>
      </c>
      <c r="AQ6" s="83">
        <f>(AM6/(AE6*AE21))*100</f>
        <v>24.731182795698924</v>
      </c>
      <c r="AR6" s="83">
        <f aca="true" t="shared" si="2" ref="AR6:AR16">AK6/AE6</f>
        <v>8.833333333333334</v>
      </c>
      <c r="AS6" s="83">
        <f>((AE6*AE21)-AM6)/AK6</f>
        <v>2.641509433962264</v>
      </c>
      <c r="AT6" s="83">
        <f>((AI6+AJ6)/AK18)*1000</f>
        <v>0</v>
      </c>
      <c r="AU6" s="83">
        <f>(AJ6/AK18)*1000</f>
        <v>0</v>
      </c>
      <c r="AV6"/>
      <c r="AW6" s="183"/>
      <c r="AX6" s="183"/>
      <c r="AY6" s="7" t="s">
        <v>26</v>
      </c>
      <c r="AZ6" s="7" t="s">
        <v>27</v>
      </c>
      <c r="BA6" s="7" t="s">
        <v>68</v>
      </c>
      <c r="BB6" s="7" t="s">
        <v>75</v>
      </c>
      <c r="BC6" s="10" t="s">
        <v>74</v>
      </c>
      <c r="BD6" s="27" t="s">
        <v>73</v>
      </c>
      <c r="BE6" s="183"/>
      <c r="BF6" s="183"/>
      <c r="BG6" s="92" t="s">
        <v>194</v>
      </c>
      <c r="BH6" s="92" t="s">
        <v>225</v>
      </c>
      <c r="BI6" s="92" t="s">
        <v>218</v>
      </c>
      <c r="BJ6" s="92" t="s">
        <v>157</v>
      </c>
      <c r="BK6" s="92" t="s">
        <v>139</v>
      </c>
      <c r="BL6" s="92" t="s">
        <v>177</v>
      </c>
      <c r="BM6" s="93" t="s">
        <v>176</v>
      </c>
      <c r="BN6" s="100" t="s">
        <v>161</v>
      </c>
      <c r="BO6" s="93" t="s">
        <v>30</v>
      </c>
      <c r="BP6" s="92" t="s">
        <v>31</v>
      </c>
      <c r="BQ6" s="92" t="s">
        <v>32</v>
      </c>
      <c r="BR6" s="92" t="s">
        <v>33</v>
      </c>
      <c r="BS6" s="7" t="s">
        <v>34</v>
      </c>
      <c r="BT6" s="183"/>
      <c r="BV6" s="183"/>
      <c r="BW6" s="183"/>
      <c r="BX6" s="7" t="s">
        <v>26</v>
      </c>
      <c r="BY6" s="7" t="s">
        <v>27</v>
      </c>
      <c r="BZ6" s="7" t="s">
        <v>68</v>
      </c>
      <c r="CA6" s="7" t="s">
        <v>75</v>
      </c>
      <c r="CB6" s="10" t="s">
        <v>74</v>
      </c>
      <c r="CC6" s="27" t="s">
        <v>73</v>
      </c>
      <c r="CD6" s="92" t="s">
        <v>194</v>
      </c>
      <c r="CE6" s="92" t="s">
        <v>225</v>
      </c>
      <c r="CF6" s="92" t="s">
        <v>218</v>
      </c>
      <c r="CG6" s="92" t="s">
        <v>157</v>
      </c>
      <c r="CH6" s="92" t="s">
        <v>139</v>
      </c>
      <c r="CI6" s="92" t="s">
        <v>177</v>
      </c>
      <c r="CJ6" s="93" t="s">
        <v>176</v>
      </c>
      <c r="CK6" s="100" t="s">
        <v>161</v>
      </c>
      <c r="CL6" s="93" t="s">
        <v>30</v>
      </c>
      <c r="CM6" s="92" t="s">
        <v>31</v>
      </c>
      <c r="CN6" s="92" t="s">
        <v>32</v>
      </c>
      <c r="CO6" s="183"/>
    </row>
    <row r="7" spans="1:93" ht="24.75" customHeight="1">
      <c r="A7" s="13" t="s">
        <v>10</v>
      </c>
      <c r="B7" s="30" t="s">
        <v>60</v>
      </c>
      <c r="C7" s="28"/>
      <c r="D7" s="28"/>
      <c r="E7" s="28"/>
      <c r="F7" s="28"/>
      <c r="G7" s="167"/>
      <c r="H7" s="167"/>
      <c r="I7" s="167"/>
      <c r="J7" s="167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166">
        <f aca="true" t="shared" si="3" ref="Y7:Y19">SUM(C7:X7)</f>
        <v>0</v>
      </c>
      <c r="Z7" s="167"/>
      <c r="AA7" s="167"/>
      <c r="AB7"/>
      <c r="AC7" s="12">
        <f aca="true" t="shared" si="4" ref="AC7:AC17">AC6+1</f>
        <v>2</v>
      </c>
      <c r="AD7" s="98" t="s">
        <v>161</v>
      </c>
      <c r="AE7" s="16">
        <v>27</v>
      </c>
      <c r="AF7" s="12">
        <v>11</v>
      </c>
      <c r="AG7" s="12">
        <v>61</v>
      </c>
      <c r="AH7" s="55">
        <v>57</v>
      </c>
      <c r="AI7" s="12">
        <v>1</v>
      </c>
      <c r="AJ7" s="12">
        <v>1</v>
      </c>
      <c r="AK7" s="79">
        <f t="shared" si="0"/>
        <v>59</v>
      </c>
      <c r="AL7" s="80">
        <f>((SUM(AF7:AG7))-(SUM(AH7:AJ7)))</f>
        <v>13</v>
      </c>
      <c r="AM7" s="84">
        <v>289</v>
      </c>
      <c r="AN7" s="85">
        <v>251</v>
      </c>
      <c r="AO7" s="82">
        <f t="shared" si="1"/>
        <v>4.254237288135593</v>
      </c>
      <c r="AP7" s="83">
        <f>AM7/AE21</f>
        <v>9.32258064516129</v>
      </c>
      <c r="AQ7" s="83">
        <f>(AM7/(AE7*AE21))*100</f>
        <v>34.52807646356034</v>
      </c>
      <c r="AR7" s="83">
        <f t="shared" si="2"/>
        <v>2.185185185185185</v>
      </c>
      <c r="AS7" s="83">
        <f>((AE7*AE21)-AM7)/AK7</f>
        <v>9.288135593220339</v>
      </c>
      <c r="AT7" s="83">
        <f>((AI7+AJ7)/AK18)*1000</f>
        <v>1.6906170752324599</v>
      </c>
      <c r="AU7" s="83">
        <f>(AJ7/AK18)*1000</f>
        <v>0.8453085376162299</v>
      </c>
      <c r="AV7"/>
      <c r="AW7" s="12">
        <v>1</v>
      </c>
      <c r="AX7" s="11" t="s">
        <v>61</v>
      </c>
      <c r="AY7" s="16">
        <v>56</v>
      </c>
      <c r="AZ7" s="16">
        <v>360</v>
      </c>
      <c r="BA7" s="16">
        <v>343</v>
      </c>
      <c r="BB7" s="16">
        <v>3</v>
      </c>
      <c r="BC7" s="16">
        <v>10</v>
      </c>
      <c r="BD7" s="17">
        <f aca="true" t="shared" si="5" ref="BD7:BD24">SUM(BA7:BC7)</f>
        <v>356</v>
      </c>
      <c r="BE7" s="17">
        <f aca="true" t="shared" si="6" ref="BE7:BE24">((SUM(AY7:AZ7))-(SUM(BA7:BC7)))</f>
        <v>60</v>
      </c>
      <c r="BF7" s="17">
        <f>BG7+BH7+BI7+BJ7+BK7+BL7+BM7+BN7+BO7+BP7+BQ7</f>
        <v>1579</v>
      </c>
      <c r="BG7" s="16">
        <v>7</v>
      </c>
      <c r="BH7" s="16"/>
      <c r="BI7" s="16">
        <v>304</v>
      </c>
      <c r="BJ7" s="16"/>
      <c r="BK7" s="16"/>
      <c r="BL7" s="16"/>
      <c r="BM7" s="16"/>
      <c r="BN7" s="16">
        <v>157</v>
      </c>
      <c r="BO7" s="46">
        <v>173</v>
      </c>
      <c r="BP7" s="16">
        <v>147</v>
      </c>
      <c r="BQ7" s="16">
        <v>791</v>
      </c>
      <c r="BR7" s="24">
        <v>1442</v>
      </c>
      <c r="BS7" s="37">
        <f aca="true" t="shared" si="7" ref="BS7:BS26">BR7/BD7</f>
        <v>4.050561797752809</v>
      </c>
      <c r="BT7" s="12"/>
      <c r="BV7" s="12">
        <v>1</v>
      </c>
      <c r="BW7" s="11" t="s">
        <v>61</v>
      </c>
      <c r="BX7" s="16">
        <v>56</v>
      </c>
      <c r="BY7" s="16">
        <v>360</v>
      </c>
      <c r="BZ7" s="16">
        <v>343</v>
      </c>
      <c r="CA7" s="16">
        <v>3</v>
      </c>
      <c r="CB7" s="16">
        <v>10</v>
      </c>
      <c r="CC7" s="17">
        <f>CD7+CE7+CF7+CG7+CH7+CI7+CJ7+CK7+CL7+CM7+CN7</f>
        <v>356</v>
      </c>
      <c r="CD7" s="16"/>
      <c r="CE7" s="16"/>
      <c r="CF7" s="16">
        <v>8</v>
      </c>
      <c r="CG7" s="16"/>
      <c r="CH7" s="16"/>
      <c r="CI7" s="16"/>
      <c r="CJ7" s="16"/>
      <c r="CK7" s="16">
        <v>31</v>
      </c>
      <c r="CL7" s="46">
        <v>47</v>
      </c>
      <c r="CM7" s="16">
        <v>73</v>
      </c>
      <c r="CN7" s="16">
        <v>197</v>
      </c>
      <c r="CO7" s="12"/>
    </row>
    <row r="8" spans="1:93" ht="30" customHeight="1">
      <c r="A8" s="13">
        <v>1</v>
      </c>
      <c r="B8" s="30" t="s">
        <v>14</v>
      </c>
      <c r="C8" s="28">
        <v>16</v>
      </c>
      <c r="D8" s="28">
        <v>10</v>
      </c>
      <c r="E8" s="28">
        <v>14</v>
      </c>
      <c r="F8" s="28">
        <v>10</v>
      </c>
      <c r="G8" s="28">
        <v>5</v>
      </c>
      <c r="H8" s="28">
        <v>7</v>
      </c>
      <c r="I8" s="28">
        <v>4</v>
      </c>
      <c r="J8" s="28">
        <v>3</v>
      </c>
      <c r="K8" s="28">
        <v>4</v>
      </c>
      <c r="L8" s="28">
        <v>24</v>
      </c>
      <c r="M8" s="28">
        <v>23</v>
      </c>
      <c r="N8" s="28">
        <v>10</v>
      </c>
      <c r="O8" s="28">
        <v>1</v>
      </c>
      <c r="P8" s="28">
        <v>7</v>
      </c>
      <c r="Q8" s="28">
        <v>13</v>
      </c>
      <c r="R8" s="28">
        <v>3</v>
      </c>
      <c r="S8" s="28"/>
      <c r="T8" s="28">
        <v>7</v>
      </c>
      <c r="U8" s="28">
        <v>4</v>
      </c>
      <c r="V8" s="28">
        <v>11</v>
      </c>
      <c r="W8" s="28">
        <v>4</v>
      </c>
      <c r="X8" s="28">
        <v>6</v>
      </c>
      <c r="Y8" s="166">
        <f t="shared" si="3"/>
        <v>186</v>
      </c>
      <c r="Z8" s="28">
        <v>4</v>
      </c>
      <c r="AA8" s="165"/>
      <c r="AB8"/>
      <c r="AC8" s="12">
        <f t="shared" si="4"/>
        <v>3</v>
      </c>
      <c r="AD8" s="8" t="s">
        <v>55</v>
      </c>
      <c r="AE8" s="16">
        <v>49</v>
      </c>
      <c r="AF8" s="12">
        <v>12</v>
      </c>
      <c r="AG8" s="12">
        <v>199</v>
      </c>
      <c r="AH8" s="55">
        <v>187</v>
      </c>
      <c r="AI8" s="12"/>
      <c r="AJ8" s="12"/>
      <c r="AK8" s="79">
        <f t="shared" si="0"/>
        <v>187</v>
      </c>
      <c r="AL8" s="80">
        <f>((SUM(AF8:AG8))-(SUM(AH8:AJ8)))</f>
        <v>24</v>
      </c>
      <c r="AM8" s="85">
        <v>954</v>
      </c>
      <c r="AN8" s="85">
        <v>903</v>
      </c>
      <c r="AO8" s="82">
        <f t="shared" si="1"/>
        <v>4.828877005347594</v>
      </c>
      <c r="AP8" s="83">
        <f>AM8/AE21</f>
        <v>30.774193548387096</v>
      </c>
      <c r="AQ8" s="83">
        <f>(AM8/(AE8*AE21))*100</f>
        <v>62.80447662936142</v>
      </c>
      <c r="AR8" s="83">
        <f t="shared" si="2"/>
        <v>3.816326530612245</v>
      </c>
      <c r="AS8" s="83">
        <f>((AE8*AE21)-AM8)/AK8</f>
        <v>3.021390374331551</v>
      </c>
      <c r="AT8" s="83">
        <f>((AI8+AJ8)/AK18)*1000</f>
        <v>0</v>
      </c>
      <c r="AU8" s="83">
        <f>(AJ8/AK18)*1000</f>
        <v>0</v>
      </c>
      <c r="AV8"/>
      <c r="AW8" s="12">
        <f aca="true" t="shared" si="8" ref="AW8:AW24">AW7+1</f>
        <v>2</v>
      </c>
      <c r="AX8" s="11" t="s">
        <v>35</v>
      </c>
      <c r="AY8" s="16">
        <v>12</v>
      </c>
      <c r="AZ8" s="16">
        <v>144</v>
      </c>
      <c r="BA8" s="16">
        <v>127</v>
      </c>
      <c r="BB8" s="16">
        <v>3</v>
      </c>
      <c r="BC8" s="16">
        <v>1</v>
      </c>
      <c r="BD8" s="17">
        <f t="shared" si="5"/>
        <v>131</v>
      </c>
      <c r="BE8" s="17">
        <f t="shared" si="6"/>
        <v>25</v>
      </c>
      <c r="BF8" s="17">
        <f aca="true" t="shared" si="9" ref="BF8:BF26">BG8+BH8+BI8+BJ8+BK8+BL8+BM8+BN8+BO8+BP8+BQ8</f>
        <v>457</v>
      </c>
      <c r="BG8" s="16">
        <v>31</v>
      </c>
      <c r="BH8" s="16"/>
      <c r="BI8" s="16">
        <v>12</v>
      </c>
      <c r="BJ8" s="16"/>
      <c r="BK8" s="16"/>
      <c r="BL8" s="16"/>
      <c r="BM8" s="16"/>
      <c r="BN8" s="16">
        <v>28</v>
      </c>
      <c r="BO8" s="46">
        <v>80</v>
      </c>
      <c r="BP8" s="16">
        <v>85</v>
      </c>
      <c r="BQ8" s="16">
        <v>221</v>
      </c>
      <c r="BR8" s="24">
        <v>480</v>
      </c>
      <c r="BS8" s="37">
        <f t="shared" si="7"/>
        <v>3.66412213740458</v>
      </c>
      <c r="BT8" s="55"/>
      <c r="BV8" s="12">
        <f aca="true" t="shared" si="10" ref="BV8:BV24">BV7+1</f>
        <v>2</v>
      </c>
      <c r="BW8" s="11" t="s">
        <v>35</v>
      </c>
      <c r="BX8" s="16">
        <v>12</v>
      </c>
      <c r="BY8" s="16">
        <v>144</v>
      </c>
      <c r="BZ8" s="16">
        <v>127</v>
      </c>
      <c r="CA8" s="16">
        <v>3</v>
      </c>
      <c r="CB8" s="16">
        <v>1</v>
      </c>
      <c r="CC8" s="17">
        <f aca="true" t="shared" si="11" ref="CC8:CC26">CD8+CE8+CF8+CG8+CH8+CI8+CJ8+CK8+CL8+CM8+CN8</f>
        <v>131</v>
      </c>
      <c r="CD8" s="16">
        <v>3</v>
      </c>
      <c r="CE8" s="16"/>
      <c r="CF8" s="16"/>
      <c r="CG8" s="16"/>
      <c r="CH8" s="16"/>
      <c r="CI8" s="16"/>
      <c r="CJ8" s="16"/>
      <c r="CK8" s="16">
        <v>6</v>
      </c>
      <c r="CL8" s="46">
        <v>17</v>
      </c>
      <c r="CM8" s="16">
        <v>23</v>
      </c>
      <c r="CN8" s="16">
        <v>82</v>
      </c>
      <c r="CO8" s="55"/>
    </row>
    <row r="9" spans="1:93" ht="30" customHeight="1">
      <c r="A9" s="13">
        <f>A8+1</f>
        <v>2</v>
      </c>
      <c r="B9" s="30" t="s">
        <v>15</v>
      </c>
      <c r="C9" s="28">
        <v>77</v>
      </c>
      <c r="D9" s="28">
        <v>56</v>
      </c>
      <c r="E9" s="28">
        <v>118</v>
      </c>
      <c r="F9" s="28">
        <v>64</v>
      </c>
      <c r="G9" s="28">
        <v>28</v>
      </c>
      <c r="H9" s="28">
        <v>26</v>
      </c>
      <c r="I9" s="28">
        <v>16</v>
      </c>
      <c r="J9" s="28">
        <v>6</v>
      </c>
      <c r="K9" s="28">
        <v>4</v>
      </c>
      <c r="L9" s="28">
        <v>182</v>
      </c>
      <c r="M9" s="28">
        <v>186</v>
      </c>
      <c r="N9" s="28">
        <v>71</v>
      </c>
      <c r="O9" s="28">
        <v>4</v>
      </c>
      <c r="P9" s="28">
        <v>14</v>
      </c>
      <c r="Q9" s="28">
        <v>89</v>
      </c>
      <c r="R9" s="28">
        <v>43</v>
      </c>
      <c r="S9" s="28"/>
      <c r="T9" s="28">
        <v>61</v>
      </c>
      <c r="U9" s="28">
        <v>51</v>
      </c>
      <c r="V9" s="28">
        <v>72</v>
      </c>
      <c r="W9" s="28">
        <v>20</v>
      </c>
      <c r="X9" s="28">
        <v>16</v>
      </c>
      <c r="Y9" s="166">
        <f t="shared" si="3"/>
        <v>1204</v>
      </c>
      <c r="Z9" s="28">
        <v>24</v>
      </c>
      <c r="AA9" s="165"/>
      <c r="AB9"/>
      <c r="AC9" s="12">
        <f t="shared" si="4"/>
        <v>4</v>
      </c>
      <c r="AD9" s="8" t="s">
        <v>56</v>
      </c>
      <c r="AE9" s="16">
        <v>74</v>
      </c>
      <c r="AF9" s="12">
        <v>27</v>
      </c>
      <c r="AG9" s="12">
        <v>204</v>
      </c>
      <c r="AH9" s="55">
        <v>184</v>
      </c>
      <c r="AI9" s="12"/>
      <c r="AJ9" s="12">
        <v>3</v>
      </c>
      <c r="AK9" s="79">
        <f t="shared" si="0"/>
        <v>187</v>
      </c>
      <c r="AL9" s="80">
        <f>((SUM(AF9:AG9))-(SUM(AH9:AJ9)))</f>
        <v>44</v>
      </c>
      <c r="AM9" s="85">
        <v>951</v>
      </c>
      <c r="AN9" s="85">
        <v>947</v>
      </c>
      <c r="AO9" s="82">
        <f t="shared" si="1"/>
        <v>5.064171122994653</v>
      </c>
      <c r="AP9" s="83">
        <f>AM9/AE21</f>
        <v>30.677419354838708</v>
      </c>
      <c r="AQ9" s="83">
        <f>(AM9/(AE9*AE21))*100</f>
        <v>41.45597210113339</v>
      </c>
      <c r="AR9" s="83">
        <f t="shared" si="2"/>
        <v>2.527027027027027</v>
      </c>
      <c r="AS9" s="83">
        <f>((AE9*AE21)-AM9)/AK9</f>
        <v>7.181818181818182</v>
      </c>
      <c r="AT9" s="83">
        <f>((AI9+AJ9)/AK18)*1000</f>
        <v>2.53592561284869</v>
      </c>
      <c r="AU9" s="83">
        <f>(AJ9/AK18)*1000</f>
        <v>2.53592561284869</v>
      </c>
      <c r="AV9"/>
      <c r="AW9" s="12">
        <f t="shared" si="8"/>
        <v>3</v>
      </c>
      <c r="AX9" s="11" t="s">
        <v>36</v>
      </c>
      <c r="AY9" s="16">
        <v>36</v>
      </c>
      <c r="AZ9" s="16">
        <v>149</v>
      </c>
      <c r="BA9" s="16">
        <v>146</v>
      </c>
      <c r="BB9" s="16">
        <v>2</v>
      </c>
      <c r="BC9" s="16">
        <v>3</v>
      </c>
      <c r="BD9" s="17">
        <f t="shared" si="5"/>
        <v>151</v>
      </c>
      <c r="BE9" s="17">
        <f t="shared" si="6"/>
        <v>34</v>
      </c>
      <c r="BF9" s="17">
        <f t="shared" si="9"/>
        <v>941</v>
      </c>
      <c r="BG9" s="16"/>
      <c r="BH9" s="16"/>
      <c r="BI9" s="16">
        <v>2</v>
      </c>
      <c r="BJ9" s="16">
        <v>74</v>
      </c>
      <c r="BK9" s="16">
        <v>79</v>
      </c>
      <c r="BL9" s="16"/>
      <c r="BM9" s="16"/>
      <c r="BN9" s="16">
        <v>4</v>
      </c>
      <c r="BO9" s="16">
        <v>264</v>
      </c>
      <c r="BP9" s="16">
        <v>17</v>
      </c>
      <c r="BQ9" s="16">
        <v>501</v>
      </c>
      <c r="BR9" s="16">
        <v>657</v>
      </c>
      <c r="BS9" s="37">
        <f t="shared" si="7"/>
        <v>4.3509933774834435</v>
      </c>
      <c r="BT9" s="16"/>
      <c r="BV9" s="12">
        <f t="shared" si="10"/>
        <v>3</v>
      </c>
      <c r="BW9" s="11" t="s">
        <v>36</v>
      </c>
      <c r="BX9" s="16">
        <v>36</v>
      </c>
      <c r="BY9" s="16">
        <v>149</v>
      </c>
      <c r="BZ9" s="16">
        <v>146</v>
      </c>
      <c r="CA9" s="16">
        <v>2</v>
      </c>
      <c r="CB9" s="16">
        <v>3</v>
      </c>
      <c r="CC9" s="17">
        <f t="shared" si="11"/>
        <v>151</v>
      </c>
      <c r="CD9" s="28"/>
      <c r="CE9" s="28"/>
      <c r="CF9" s="28"/>
      <c r="CG9" s="28">
        <v>2</v>
      </c>
      <c r="CH9" s="28">
        <v>3</v>
      </c>
      <c r="CI9" s="28"/>
      <c r="CJ9" s="28"/>
      <c r="CK9" s="28">
        <v>1</v>
      </c>
      <c r="CL9" s="28">
        <v>19</v>
      </c>
      <c r="CM9" s="28">
        <v>4</v>
      </c>
      <c r="CN9" s="28">
        <v>122</v>
      </c>
      <c r="CO9" s="16"/>
    </row>
    <row r="10" spans="1:93" ht="30" customHeight="1">
      <c r="A10" s="13">
        <f aca="true" t="shared" si="12" ref="A10:A27">A9+1</f>
        <v>3</v>
      </c>
      <c r="B10" s="30" t="s">
        <v>16</v>
      </c>
      <c r="C10" s="28">
        <v>2</v>
      </c>
      <c r="D10" s="28">
        <v>6</v>
      </c>
      <c r="E10" s="28">
        <v>27</v>
      </c>
      <c r="F10" s="28">
        <v>10</v>
      </c>
      <c r="G10" s="28">
        <v>37</v>
      </c>
      <c r="H10" s="28">
        <v>20</v>
      </c>
      <c r="I10" s="28">
        <v>13</v>
      </c>
      <c r="J10" s="28">
        <v>25</v>
      </c>
      <c r="K10" s="28">
        <v>7</v>
      </c>
      <c r="L10" s="28">
        <v>23</v>
      </c>
      <c r="M10" s="28">
        <v>41</v>
      </c>
      <c r="N10" s="28">
        <v>12</v>
      </c>
      <c r="O10" s="28"/>
      <c r="P10" s="28"/>
      <c r="Q10" s="28">
        <v>25</v>
      </c>
      <c r="R10" s="28">
        <v>16</v>
      </c>
      <c r="S10" s="28"/>
      <c r="T10" s="28">
        <v>10</v>
      </c>
      <c r="U10" s="28">
        <v>4</v>
      </c>
      <c r="V10" s="28">
        <v>10</v>
      </c>
      <c r="W10" s="28">
        <v>35</v>
      </c>
      <c r="X10" s="28">
        <v>16</v>
      </c>
      <c r="Y10" s="166">
        <f t="shared" si="3"/>
        <v>339</v>
      </c>
      <c r="Z10" s="28">
        <v>4</v>
      </c>
      <c r="AA10" s="165"/>
      <c r="AB10"/>
      <c r="AC10" s="12">
        <f t="shared" si="4"/>
        <v>5</v>
      </c>
      <c r="AD10" s="8" t="s">
        <v>57</v>
      </c>
      <c r="AE10" s="16">
        <v>154</v>
      </c>
      <c r="AF10" s="12">
        <v>103</v>
      </c>
      <c r="AG10" s="12">
        <v>471</v>
      </c>
      <c r="AH10" s="55">
        <v>483</v>
      </c>
      <c r="AI10" s="12">
        <v>5</v>
      </c>
      <c r="AJ10" s="12">
        <v>3</v>
      </c>
      <c r="AK10" s="79">
        <f t="shared" si="0"/>
        <v>491</v>
      </c>
      <c r="AL10" s="80">
        <f>((SUM(AF10:AG10))-(SUM(AH10:AJ10)))</f>
        <v>83</v>
      </c>
      <c r="AM10" s="85">
        <v>2507</v>
      </c>
      <c r="AN10" s="85">
        <v>2803</v>
      </c>
      <c r="AO10" s="82">
        <f t="shared" si="1"/>
        <v>5.708757637474542</v>
      </c>
      <c r="AP10" s="83">
        <f>AM10/AE21</f>
        <v>80.87096774193549</v>
      </c>
      <c r="AQ10" s="83">
        <f>(AM10/(AE10*AE21))*100</f>
        <v>52.51361541684122</v>
      </c>
      <c r="AR10" s="83">
        <f t="shared" si="2"/>
        <v>3.188311688311688</v>
      </c>
      <c r="AS10" s="83">
        <f>((AE10*AE21)-AM10)/AK10</f>
        <v>4.617107942973523</v>
      </c>
      <c r="AT10" s="83">
        <f>((AI10+AJ10)/AK18)*1000</f>
        <v>6.762468300929839</v>
      </c>
      <c r="AU10" s="83">
        <f>(AJ10/AK18)*1000</f>
        <v>2.53592561284869</v>
      </c>
      <c r="AV10"/>
      <c r="AW10" s="12">
        <f t="shared" si="8"/>
        <v>4</v>
      </c>
      <c r="AX10" s="11" t="s">
        <v>37</v>
      </c>
      <c r="AY10" s="16">
        <v>14</v>
      </c>
      <c r="AZ10" s="16">
        <v>81</v>
      </c>
      <c r="BA10" s="16">
        <v>89</v>
      </c>
      <c r="BB10" s="16"/>
      <c r="BC10" s="16"/>
      <c r="BD10" s="17">
        <f t="shared" si="5"/>
        <v>89</v>
      </c>
      <c r="BE10" s="17">
        <f t="shared" si="6"/>
        <v>6</v>
      </c>
      <c r="BF10" s="17">
        <f t="shared" si="9"/>
        <v>182</v>
      </c>
      <c r="BG10" s="16">
        <v>3</v>
      </c>
      <c r="BH10" s="16"/>
      <c r="BI10" s="16"/>
      <c r="BJ10" s="16"/>
      <c r="BK10" s="16"/>
      <c r="BL10" s="16"/>
      <c r="BM10" s="16"/>
      <c r="BN10" s="16">
        <v>8</v>
      </c>
      <c r="BO10" s="46">
        <v>2</v>
      </c>
      <c r="BP10" s="16"/>
      <c r="BQ10" s="16">
        <v>169</v>
      </c>
      <c r="BR10" s="24">
        <v>187</v>
      </c>
      <c r="BS10" s="37">
        <f t="shared" si="7"/>
        <v>2.101123595505618</v>
      </c>
      <c r="BT10" s="55"/>
      <c r="BV10" s="12">
        <f t="shared" si="10"/>
        <v>4</v>
      </c>
      <c r="BW10" s="11" t="s">
        <v>37</v>
      </c>
      <c r="BX10" s="16">
        <v>14</v>
      </c>
      <c r="BY10" s="16">
        <v>81</v>
      </c>
      <c r="BZ10" s="16">
        <v>89</v>
      </c>
      <c r="CA10" s="16"/>
      <c r="CB10" s="16"/>
      <c r="CC10" s="17">
        <f t="shared" si="11"/>
        <v>89</v>
      </c>
      <c r="CD10" s="16"/>
      <c r="CE10" s="16"/>
      <c r="CF10" s="16"/>
      <c r="CG10" s="16"/>
      <c r="CH10" s="16"/>
      <c r="CI10" s="16"/>
      <c r="CJ10" s="16"/>
      <c r="CK10" s="16">
        <v>3</v>
      </c>
      <c r="CL10" s="46">
        <v>1</v>
      </c>
      <c r="CM10" s="16"/>
      <c r="CN10" s="16">
        <v>85</v>
      </c>
      <c r="CO10" s="55"/>
    </row>
    <row r="11" spans="1:93" ht="30" customHeight="1">
      <c r="A11" s="13">
        <f t="shared" si="12"/>
        <v>4</v>
      </c>
      <c r="B11" s="30" t="s">
        <v>108</v>
      </c>
      <c r="C11" s="166">
        <f aca="true" t="shared" si="13" ref="C11:AA11">SUM(C8:C10)</f>
        <v>95</v>
      </c>
      <c r="D11" s="166">
        <f t="shared" si="13"/>
        <v>72</v>
      </c>
      <c r="E11" s="166">
        <f t="shared" si="13"/>
        <v>159</v>
      </c>
      <c r="F11" s="166">
        <f t="shared" si="13"/>
        <v>84</v>
      </c>
      <c r="G11" s="166">
        <f t="shared" si="13"/>
        <v>70</v>
      </c>
      <c r="H11" s="166">
        <f t="shared" si="13"/>
        <v>53</v>
      </c>
      <c r="I11" s="166">
        <f t="shared" si="13"/>
        <v>33</v>
      </c>
      <c r="J11" s="166">
        <f t="shared" si="13"/>
        <v>34</v>
      </c>
      <c r="K11" s="166">
        <f t="shared" si="13"/>
        <v>15</v>
      </c>
      <c r="L11" s="166">
        <f t="shared" si="13"/>
        <v>229</v>
      </c>
      <c r="M11" s="166">
        <f t="shared" si="13"/>
        <v>250</v>
      </c>
      <c r="N11" s="166">
        <f t="shared" si="13"/>
        <v>93</v>
      </c>
      <c r="O11" s="166">
        <f t="shared" si="13"/>
        <v>5</v>
      </c>
      <c r="P11" s="166">
        <f t="shared" si="13"/>
        <v>21</v>
      </c>
      <c r="Q11" s="166">
        <f t="shared" si="13"/>
        <v>127</v>
      </c>
      <c r="R11" s="166">
        <f t="shared" si="13"/>
        <v>62</v>
      </c>
      <c r="S11" s="166">
        <f t="shared" si="13"/>
        <v>0</v>
      </c>
      <c r="T11" s="166">
        <f>SUM(T8:T10)</f>
        <v>78</v>
      </c>
      <c r="U11" s="166">
        <f t="shared" si="13"/>
        <v>59</v>
      </c>
      <c r="V11" s="166">
        <f t="shared" si="13"/>
        <v>93</v>
      </c>
      <c r="W11" s="166">
        <f t="shared" si="13"/>
        <v>59</v>
      </c>
      <c r="X11" s="166">
        <f t="shared" si="13"/>
        <v>38</v>
      </c>
      <c r="Y11" s="166">
        <f t="shared" si="3"/>
        <v>1729</v>
      </c>
      <c r="Z11" s="166">
        <f t="shared" si="13"/>
        <v>32</v>
      </c>
      <c r="AA11" s="166">
        <f t="shared" si="13"/>
        <v>0</v>
      </c>
      <c r="AB11"/>
      <c r="AC11" s="12">
        <f t="shared" si="4"/>
        <v>6</v>
      </c>
      <c r="AD11" s="8" t="s">
        <v>194</v>
      </c>
      <c r="AE11" s="16">
        <v>11</v>
      </c>
      <c r="AF11" s="12">
        <v>5</v>
      </c>
      <c r="AG11" s="12">
        <v>65</v>
      </c>
      <c r="AH11" s="55">
        <v>38</v>
      </c>
      <c r="AI11" s="12">
        <v>7</v>
      </c>
      <c r="AJ11" s="12">
        <v>13</v>
      </c>
      <c r="AK11" s="79">
        <f t="shared" si="0"/>
        <v>58</v>
      </c>
      <c r="AL11" s="80">
        <f aca="true" t="shared" si="14" ref="AL11:AL16">((SUM(AF11:AG11))-(SUM(AH11:AJ11)))</f>
        <v>12</v>
      </c>
      <c r="AM11" s="85">
        <v>209</v>
      </c>
      <c r="AN11" s="85">
        <v>117</v>
      </c>
      <c r="AO11" s="82">
        <f t="shared" si="1"/>
        <v>2.0172413793103448</v>
      </c>
      <c r="AP11" s="83">
        <f>AM11/AE21</f>
        <v>6.741935483870968</v>
      </c>
      <c r="AQ11" s="83">
        <f>(AM11/(AE11*AE21))*100</f>
        <v>61.29032258064516</v>
      </c>
      <c r="AR11" s="83">
        <f t="shared" si="2"/>
        <v>5.2727272727272725</v>
      </c>
      <c r="AS11" s="83">
        <f>((AE11*AE21)-AM11)/AK11</f>
        <v>2.2758620689655173</v>
      </c>
      <c r="AT11" s="83">
        <f>((AI11+AJ11)/AK18)*1000</f>
        <v>16.9061707523246</v>
      </c>
      <c r="AU11" s="83">
        <f>(AJ11/AK18)*1000</f>
        <v>10.989010989010989</v>
      </c>
      <c r="AV11"/>
      <c r="AW11" s="12">
        <f t="shared" si="8"/>
        <v>5</v>
      </c>
      <c r="AX11" s="11" t="s">
        <v>64</v>
      </c>
      <c r="AY11" s="16">
        <v>2</v>
      </c>
      <c r="AZ11" s="16">
        <v>1</v>
      </c>
      <c r="BA11" s="16">
        <v>2</v>
      </c>
      <c r="BB11" s="16"/>
      <c r="BC11" s="16"/>
      <c r="BD11" s="17">
        <f t="shared" si="5"/>
        <v>2</v>
      </c>
      <c r="BE11" s="17">
        <f t="shared" si="6"/>
        <v>1</v>
      </c>
      <c r="BF11" s="17">
        <f t="shared" si="9"/>
        <v>1</v>
      </c>
      <c r="BG11" s="16"/>
      <c r="BH11" s="16"/>
      <c r="BI11" s="16"/>
      <c r="BJ11" s="16"/>
      <c r="BK11" s="16"/>
      <c r="BL11" s="16"/>
      <c r="BM11" s="16"/>
      <c r="BN11" s="16"/>
      <c r="BO11" s="46"/>
      <c r="BP11" s="16"/>
      <c r="BQ11" s="16">
        <v>1</v>
      </c>
      <c r="BR11" s="24"/>
      <c r="BS11" s="37">
        <f t="shared" si="7"/>
        <v>0</v>
      </c>
      <c r="BT11" s="55"/>
      <c r="BV11" s="12">
        <f t="shared" si="10"/>
        <v>5</v>
      </c>
      <c r="BW11" s="11" t="s">
        <v>64</v>
      </c>
      <c r="BX11" s="16">
        <v>2</v>
      </c>
      <c r="BY11" s="16">
        <v>1</v>
      </c>
      <c r="BZ11" s="16">
        <v>2</v>
      </c>
      <c r="CA11" s="16"/>
      <c r="CB11" s="16"/>
      <c r="CC11" s="17">
        <f t="shared" si="11"/>
        <v>2</v>
      </c>
      <c r="CD11" s="16"/>
      <c r="CE11" s="16"/>
      <c r="CF11" s="16"/>
      <c r="CG11" s="16"/>
      <c r="CH11" s="16"/>
      <c r="CI11" s="16"/>
      <c r="CJ11" s="16"/>
      <c r="CK11" s="16"/>
      <c r="CL11" s="46"/>
      <c r="CM11" s="16"/>
      <c r="CN11" s="16">
        <v>2</v>
      </c>
      <c r="CO11" s="55"/>
    </row>
    <row r="12" spans="1:93" ht="30" customHeight="1">
      <c r="A12" s="13">
        <f t="shared" si="12"/>
        <v>5</v>
      </c>
      <c r="B12" s="30" t="s">
        <v>17</v>
      </c>
      <c r="C12" s="168">
        <v>2</v>
      </c>
      <c r="D12" s="168">
        <v>6</v>
      </c>
      <c r="E12" s="168">
        <v>23</v>
      </c>
      <c r="F12" s="168">
        <v>14</v>
      </c>
      <c r="G12" s="168">
        <v>37</v>
      </c>
      <c r="H12" s="168">
        <v>42</v>
      </c>
      <c r="I12" s="168">
        <v>19</v>
      </c>
      <c r="J12" s="168">
        <v>27</v>
      </c>
      <c r="K12" s="168">
        <v>9</v>
      </c>
      <c r="L12" s="168">
        <v>12</v>
      </c>
      <c r="M12" s="168">
        <v>27</v>
      </c>
      <c r="N12" s="168">
        <v>8</v>
      </c>
      <c r="O12" s="168"/>
      <c r="P12" s="168">
        <v>1</v>
      </c>
      <c r="Q12" s="28">
        <v>14</v>
      </c>
      <c r="R12" s="28">
        <v>15</v>
      </c>
      <c r="S12" s="28"/>
      <c r="T12" s="28">
        <v>9</v>
      </c>
      <c r="U12" s="28">
        <v>2</v>
      </c>
      <c r="V12" s="168">
        <v>8</v>
      </c>
      <c r="W12" s="168">
        <v>52</v>
      </c>
      <c r="X12" s="168">
        <v>12</v>
      </c>
      <c r="Y12" s="166">
        <f t="shared" si="3"/>
        <v>339</v>
      </c>
      <c r="Z12" s="168">
        <v>9</v>
      </c>
      <c r="AA12" s="165"/>
      <c r="AB12"/>
      <c r="AC12" s="12">
        <f t="shared" si="4"/>
        <v>7</v>
      </c>
      <c r="AD12" s="150" t="s">
        <v>223</v>
      </c>
      <c r="AE12" s="112">
        <v>9</v>
      </c>
      <c r="AF12" s="12">
        <v>7</v>
      </c>
      <c r="AG12" s="12">
        <v>46</v>
      </c>
      <c r="AH12" s="55">
        <v>43</v>
      </c>
      <c r="AI12" s="12">
        <v>1</v>
      </c>
      <c r="AJ12" s="12">
        <v>3</v>
      </c>
      <c r="AK12" s="79">
        <f t="shared" si="0"/>
        <v>47</v>
      </c>
      <c r="AL12" s="80">
        <f t="shared" si="14"/>
        <v>6</v>
      </c>
      <c r="AM12" s="85">
        <v>149</v>
      </c>
      <c r="AN12" s="85">
        <v>11</v>
      </c>
      <c r="AO12" s="82">
        <f t="shared" si="1"/>
        <v>0.23404255319148937</v>
      </c>
      <c r="AP12" s="83">
        <f>AM12/184</f>
        <v>0.8097826086956522</v>
      </c>
      <c r="AQ12" s="83">
        <f>(AM12/(AE12*184))*100</f>
        <v>8.997584541062801</v>
      </c>
      <c r="AR12" s="83">
        <f t="shared" si="2"/>
        <v>5.222222222222222</v>
      </c>
      <c r="AS12" s="83">
        <f>((AE12*AE21)-AM12)/AK12</f>
        <v>2.765957446808511</v>
      </c>
      <c r="AT12" s="83">
        <f>((AI12+AJ12)/AK18)*1000</f>
        <v>3.3812341504649197</v>
      </c>
      <c r="AU12" s="83">
        <f>(AJ12/AK18)*1000</f>
        <v>2.53592561284869</v>
      </c>
      <c r="AV12"/>
      <c r="AW12" s="12">
        <f t="shared" si="8"/>
        <v>6</v>
      </c>
      <c r="AX12" s="11" t="s">
        <v>38</v>
      </c>
      <c r="AY12" s="16">
        <v>3</v>
      </c>
      <c r="AZ12" s="16">
        <v>75</v>
      </c>
      <c r="BA12" s="16">
        <v>56</v>
      </c>
      <c r="BB12" s="16">
        <v>5</v>
      </c>
      <c r="BC12" s="16">
        <v>9</v>
      </c>
      <c r="BD12" s="17">
        <f t="shared" si="5"/>
        <v>70</v>
      </c>
      <c r="BE12" s="17">
        <f t="shared" si="6"/>
        <v>8</v>
      </c>
      <c r="BF12" s="17">
        <f t="shared" si="9"/>
        <v>377</v>
      </c>
      <c r="BG12" s="16">
        <v>63</v>
      </c>
      <c r="BH12" s="16"/>
      <c r="BI12" s="16">
        <v>19</v>
      </c>
      <c r="BJ12" s="16"/>
      <c r="BK12" s="16"/>
      <c r="BL12" s="16"/>
      <c r="BM12" s="16"/>
      <c r="BN12" s="16">
        <v>20</v>
      </c>
      <c r="BO12" s="46">
        <v>32</v>
      </c>
      <c r="BP12" s="16">
        <v>64</v>
      </c>
      <c r="BQ12" s="16">
        <v>179</v>
      </c>
      <c r="BR12" s="24">
        <v>389</v>
      </c>
      <c r="BS12" s="37">
        <f t="shared" si="7"/>
        <v>5.557142857142857</v>
      </c>
      <c r="BT12" s="55">
        <v>12</v>
      </c>
      <c r="BV12" s="12">
        <f t="shared" si="10"/>
        <v>6</v>
      </c>
      <c r="BW12" s="11" t="s">
        <v>38</v>
      </c>
      <c r="BX12" s="16">
        <v>3</v>
      </c>
      <c r="BY12" s="16">
        <v>75</v>
      </c>
      <c r="BZ12" s="16">
        <v>56</v>
      </c>
      <c r="CA12" s="16">
        <v>5</v>
      </c>
      <c r="CB12" s="16">
        <v>9</v>
      </c>
      <c r="CC12" s="17">
        <f t="shared" si="11"/>
        <v>70</v>
      </c>
      <c r="CD12" s="16">
        <v>12</v>
      </c>
      <c r="CE12" s="16"/>
      <c r="CF12" s="16">
        <v>2</v>
      </c>
      <c r="CG12" s="16"/>
      <c r="CH12" s="16"/>
      <c r="CI12" s="16"/>
      <c r="CJ12" s="16"/>
      <c r="CK12" s="16">
        <v>1</v>
      </c>
      <c r="CL12" s="46">
        <v>3</v>
      </c>
      <c r="CM12" s="16">
        <v>18</v>
      </c>
      <c r="CN12" s="16">
        <v>34</v>
      </c>
      <c r="CO12" s="55">
        <v>12</v>
      </c>
    </row>
    <row r="13" spans="1:93" ht="30" customHeight="1">
      <c r="A13" s="13">
        <f t="shared" si="12"/>
        <v>6</v>
      </c>
      <c r="B13" s="30" t="s">
        <v>70</v>
      </c>
      <c r="C13" s="168"/>
      <c r="D13" s="168"/>
      <c r="E13" s="168"/>
      <c r="F13" s="168"/>
      <c r="G13" s="168">
        <v>7</v>
      </c>
      <c r="H13" s="168">
        <v>1</v>
      </c>
      <c r="I13" s="168"/>
      <c r="J13" s="168">
        <v>2</v>
      </c>
      <c r="K13" s="168"/>
      <c r="L13" s="168">
        <v>1</v>
      </c>
      <c r="M13" s="168">
        <v>3</v>
      </c>
      <c r="N13" s="168">
        <v>1</v>
      </c>
      <c r="O13" s="168"/>
      <c r="P13" s="168"/>
      <c r="Q13" s="28"/>
      <c r="R13" s="28"/>
      <c r="S13" s="28"/>
      <c r="T13" s="28">
        <v>1</v>
      </c>
      <c r="U13" s="28"/>
      <c r="V13" s="168"/>
      <c r="W13" s="168"/>
      <c r="X13" s="168"/>
      <c r="Y13" s="166">
        <f t="shared" si="3"/>
        <v>16</v>
      </c>
      <c r="Z13" s="168"/>
      <c r="AA13" s="165"/>
      <c r="AB13"/>
      <c r="AC13" s="12">
        <f t="shared" si="4"/>
        <v>8</v>
      </c>
      <c r="AD13" s="8" t="s">
        <v>224</v>
      </c>
      <c r="AE13" s="16">
        <v>12</v>
      </c>
      <c r="AF13" s="12">
        <v>4</v>
      </c>
      <c r="AG13" s="12">
        <v>29</v>
      </c>
      <c r="AH13" s="55">
        <v>19</v>
      </c>
      <c r="AI13" s="12"/>
      <c r="AJ13" s="12">
        <v>10</v>
      </c>
      <c r="AK13" s="79">
        <f t="shared" si="0"/>
        <v>29</v>
      </c>
      <c r="AL13" s="80">
        <f t="shared" si="14"/>
        <v>4</v>
      </c>
      <c r="AM13" s="85">
        <v>269</v>
      </c>
      <c r="AN13" s="85">
        <v>94</v>
      </c>
      <c r="AO13" s="82">
        <f t="shared" si="1"/>
        <v>3.2413793103448274</v>
      </c>
      <c r="AP13" s="83">
        <f>AM13/AE21</f>
        <v>8.67741935483871</v>
      </c>
      <c r="AQ13" s="83">
        <f>(AM13/(AE13*AE21))*100</f>
        <v>72.31182795698925</v>
      </c>
      <c r="AR13" s="83">
        <f t="shared" si="2"/>
        <v>2.4166666666666665</v>
      </c>
      <c r="AS13" s="83">
        <f>((AE13*AE21)-AM13)/AK13</f>
        <v>3.5517241379310347</v>
      </c>
      <c r="AT13" s="83">
        <f>((AI13+AJ13)/AK18)*1000</f>
        <v>8.4530853761623</v>
      </c>
      <c r="AU13" s="83">
        <f>(AJ13/AK18)*1000</f>
        <v>8.4530853761623</v>
      </c>
      <c r="AV13"/>
      <c r="AW13" s="12">
        <f t="shared" si="8"/>
        <v>7</v>
      </c>
      <c r="AX13" s="11" t="s">
        <v>39</v>
      </c>
      <c r="AY13" s="16">
        <v>1</v>
      </c>
      <c r="AZ13" s="16">
        <v>12</v>
      </c>
      <c r="BA13" s="16">
        <v>11</v>
      </c>
      <c r="BB13" s="16"/>
      <c r="BC13" s="16"/>
      <c r="BD13" s="17">
        <f t="shared" si="5"/>
        <v>11</v>
      </c>
      <c r="BE13" s="17">
        <f t="shared" si="6"/>
        <v>2</v>
      </c>
      <c r="BF13" s="17">
        <f t="shared" si="9"/>
        <v>26</v>
      </c>
      <c r="BG13" s="16"/>
      <c r="BH13" s="16"/>
      <c r="BI13" s="16"/>
      <c r="BJ13" s="16"/>
      <c r="BK13" s="16"/>
      <c r="BL13" s="16"/>
      <c r="BM13" s="16"/>
      <c r="BN13" s="16"/>
      <c r="BO13" s="46">
        <v>10</v>
      </c>
      <c r="BP13" s="16">
        <v>3</v>
      </c>
      <c r="BQ13" s="16">
        <v>13</v>
      </c>
      <c r="BR13" s="24">
        <v>29</v>
      </c>
      <c r="BS13" s="37">
        <f t="shared" si="7"/>
        <v>2.6363636363636362</v>
      </c>
      <c r="BT13" s="55">
        <v>2</v>
      </c>
      <c r="BV13" s="12">
        <f t="shared" si="10"/>
        <v>7</v>
      </c>
      <c r="BW13" s="11" t="s">
        <v>39</v>
      </c>
      <c r="BX13" s="16">
        <v>1</v>
      </c>
      <c r="BY13" s="16">
        <v>12</v>
      </c>
      <c r="BZ13" s="16">
        <v>11</v>
      </c>
      <c r="CA13" s="16"/>
      <c r="CB13" s="16"/>
      <c r="CC13" s="17">
        <f t="shared" si="11"/>
        <v>11</v>
      </c>
      <c r="CD13" s="16"/>
      <c r="CE13" s="16"/>
      <c r="CF13" s="16"/>
      <c r="CG13" s="16"/>
      <c r="CH13" s="16"/>
      <c r="CI13" s="16"/>
      <c r="CJ13" s="16"/>
      <c r="CK13" s="16"/>
      <c r="CL13" s="46">
        <v>4</v>
      </c>
      <c r="CM13" s="16">
        <v>2</v>
      </c>
      <c r="CN13" s="16">
        <v>5</v>
      </c>
      <c r="CO13" s="55">
        <v>2</v>
      </c>
    </row>
    <row r="14" spans="1:93" ht="30" customHeight="1">
      <c r="A14" s="13">
        <f t="shared" si="12"/>
        <v>7</v>
      </c>
      <c r="B14" s="11" t="s">
        <v>99</v>
      </c>
      <c r="C14" s="168"/>
      <c r="D14" s="168"/>
      <c r="E14" s="168"/>
      <c r="F14" s="168">
        <v>1</v>
      </c>
      <c r="G14" s="168">
        <v>13</v>
      </c>
      <c r="H14" s="168">
        <v>3</v>
      </c>
      <c r="I14" s="168">
        <v>10</v>
      </c>
      <c r="J14" s="168"/>
      <c r="K14" s="168">
        <v>2</v>
      </c>
      <c r="L14" s="168">
        <v>2</v>
      </c>
      <c r="M14" s="168">
        <v>1</v>
      </c>
      <c r="N14" s="168"/>
      <c r="O14" s="168"/>
      <c r="P14" s="168"/>
      <c r="Q14" s="28">
        <v>2</v>
      </c>
      <c r="R14" s="28"/>
      <c r="S14" s="28"/>
      <c r="T14" s="28">
        <v>1</v>
      </c>
      <c r="U14" s="28"/>
      <c r="V14" s="168"/>
      <c r="W14" s="168"/>
      <c r="X14" s="168"/>
      <c r="Y14" s="166">
        <f t="shared" si="3"/>
        <v>35</v>
      </c>
      <c r="Z14" s="168"/>
      <c r="AA14" s="165"/>
      <c r="AB14"/>
      <c r="AC14" s="12">
        <f t="shared" si="4"/>
        <v>9</v>
      </c>
      <c r="AD14" s="106" t="s">
        <v>157</v>
      </c>
      <c r="AE14" s="16">
        <v>5</v>
      </c>
      <c r="AF14" s="12">
        <v>3</v>
      </c>
      <c r="AG14" s="12">
        <v>31</v>
      </c>
      <c r="AH14" s="55">
        <v>27</v>
      </c>
      <c r="AI14" s="12">
        <v>2</v>
      </c>
      <c r="AJ14" s="12"/>
      <c r="AK14" s="79">
        <f t="shared" si="0"/>
        <v>29</v>
      </c>
      <c r="AL14" s="80">
        <f t="shared" si="14"/>
        <v>5</v>
      </c>
      <c r="AM14" s="85">
        <v>69</v>
      </c>
      <c r="AN14" s="85">
        <v>3</v>
      </c>
      <c r="AO14" s="82">
        <f t="shared" si="1"/>
        <v>0.10344827586206896</v>
      </c>
      <c r="AP14" s="83">
        <f>AM14/AE21</f>
        <v>2.225806451612903</v>
      </c>
      <c r="AQ14" s="83">
        <f>(AM14/(AE14*AE21))*100</f>
        <v>44.516129032258064</v>
      </c>
      <c r="AR14" s="83">
        <f t="shared" si="2"/>
        <v>5.8</v>
      </c>
      <c r="AS14" s="83">
        <f>((AE14*AE21)-AM14)/AK14</f>
        <v>2.9655172413793105</v>
      </c>
      <c r="AT14" s="83">
        <f>((AI14+AJ14)/AK18)*1000</f>
        <v>1.6906170752324599</v>
      </c>
      <c r="AU14" s="83">
        <f>(AJ14/AK18)*1000</f>
        <v>0</v>
      </c>
      <c r="AV14"/>
      <c r="AW14" s="12">
        <f t="shared" si="8"/>
        <v>8</v>
      </c>
      <c r="AX14" s="11" t="s">
        <v>40</v>
      </c>
      <c r="AY14" s="16">
        <v>5</v>
      </c>
      <c r="AZ14" s="16">
        <v>18</v>
      </c>
      <c r="BA14" s="16">
        <v>21</v>
      </c>
      <c r="BB14" s="16"/>
      <c r="BC14" s="16"/>
      <c r="BD14" s="17">
        <f t="shared" si="5"/>
        <v>21</v>
      </c>
      <c r="BE14" s="17">
        <f t="shared" si="6"/>
        <v>2</v>
      </c>
      <c r="BF14" s="17">
        <f t="shared" si="9"/>
        <v>73</v>
      </c>
      <c r="BG14" s="16"/>
      <c r="BH14" s="16"/>
      <c r="BI14" s="16"/>
      <c r="BJ14" s="16"/>
      <c r="BK14" s="16"/>
      <c r="BL14" s="16"/>
      <c r="BM14" s="16"/>
      <c r="BN14" s="16"/>
      <c r="BO14" s="46">
        <v>9</v>
      </c>
      <c r="BP14" s="16">
        <v>22</v>
      </c>
      <c r="BQ14" s="16">
        <v>42</v>
      </c>
      <c r="BR14" s="24">
        <v>56</v>
      </c>
      <c r="BS14" s="37">
        <f t="shared" si="7"/>
        <v>2.6666666666666665</v>
      </c>
      <c r="BT14" s="28">
        <v>11</v>
      </c>
      <c r="BV14" s="12">
        <f t="shared" si="10"/>
        <v>8</v>
      </c>
      <c r="BW14" s="11" t="s">
        <v>40</v>
      </c>
      <c r="BX14" s="16">
        <v>5</v>
      </c>
      <c r="BY14" s="16">
        <v>18</v>
      </c>
      <c r="BZ14" s="16">
        <v>21</v>
      </c>
      <c r="CA14" s="16"/>
      <c r="CB14" s="16"/>
      <c r="CC14" s="17">
        <f t="shared" si="11"/>
        <v>21</v>
      </c>
      <c r="CD14" s="16"/>
      <c r="CE14" s="16"/>
      <c r="CF14" s="16"/>
      <c r="CG14" s="16"/>
      <c r="CH14" s="16"/>
      <c r="CI14" s="16"/>
      <c r="CJ14" s="16"/>
      <c r="CK14" s="16"/>
      <c r="CL14" s="46">
        <v>2</v>
      </c>
      <c r="CM14" s="16">
        <v>4</v>
      </c>
      <c r="CN14" s="16">
        <v>15</v>
      </c>
      <c r="CO14" s="28">
        <v>11</v>
      </c>
    </row>
    <row r="15" spans="1:93" ht="30" customHeight="1">
      <c r="A15" s="13">
        <f t="shared" si="12"/>
        <v>8</v>
      </c>
      <c r="B15" s="30" t="s">
        <v>12</v>
      </c>
      <c r="C15" s="168">
        <v>85</v>
      </c>
      <c r="D15" s="168">
        <v>59</v>
      </c>
      <c r="E15" s="168">
        <v>122</v>
      </c>
      <c r="F15" s="168">
        <v>59</v>
      </c>
      <c r="G15" s="168">
        <v>1</v>
      </c>
      <c r="H15" s="168">
        <v>1</v>
      </c>
      <c r="I15" s="168"/>
      <c r="J15" s="168"/>
      <c r="K15" s="168">
        <v>1</v>
      </c>
      <c r="L15" s="168">
        <v>192</v>
      </c>
      <c r="M15" s="168">
        <v>192</v>
      </c>
      <c r="N15" s="168">
        <v>75</v>
      </c>
      <c r="O15" s="168">
        <v>4</v>
      </c>
      <c r="P15" s="168">
        <v>15</v>
      </c>
      <c r="Q15" s="28">
        <v>88</v>
      </c>
      <c r="R15" s="28">
        <v>43</v>
      </c>
      <c r="S15" s="28"/>
      <c r="T15" s="28">
        <v>55</v>
      </c>
      <c r="U15" s="28">
        <v>49</v>
      </c>
      <c r="V15" s="168">
        <v>71</v>
      </c>
      <c r="W15" s="168">
        <v>1</v>
      </c>
      <c r="X15" s="168">
        <v>19</v>
      </c>
      <c r="Y15" s="166">
        <f t="shared" si="3"/>
        <v>1132</v>
      </c>
      <c r="Z15" s="168">
        <v>22</v>
      </c>
      <c r="AA15" s="165"/>
      <c r="AB15"/>
      <c r="AC15" s="12">
        <f t="shared" si="4"/>
        <v>10</v>
      </c>
      <c r="AD15" s="71" t="s">
        <v>139</v>
      </c>
      <c r="AE15" s="16">
        <v>5</v>
      </c>
      <c r="AF15" s="12">
        <v>4</v>
      </c>
      <c r="AG15" s="12">
        <v>11</v>
      </c>
      <c r="AH15" s="55">
        <v>10</v>
      </c>
      <c r="AI15" s="12"/>
      <c r="AJ15" s="12">
        <v>2</v>
      </c>
      <c r="AK15" s="79">
        <f t="shared" si="0"/>
        <v>12</v>
      </c>
      <c r="AL15" s="80">
        <f t="shared" si="14"/>
        <v>3</v>
      </c>
      <c r="AM15" s="85">
        <v>79</v>
      </c>
      <c r="AN15" s="85">
        <v>27</v>
      </c>
      <c r="AO15" s="82">
        <f t="shared" si="1"/>
        <v>2.25</v>
      </c>
      <c r="AP15" s="83">
        <f>AM15/AE21</f>
        <v>2.5483870967741935</v>
      </c>
      <c r="AQ15" s="83">
        <f>(AM15/(AE15*AE21))*100</f>
        <v>50.967741935483865</v>
      </c>
      <c r="AR15" s="83">
        <f t="shared" si="2"/>
        <v>2.4</v>
      </c>
      <c r="AS15" s="83">
        <f>((AE15*AE21)-AM15)/AK15</f>
        <v>6.333333333333333</v>
      </c>
      <c r="AT15" s="83">
        <f>((AI15+AJ15)/AK18)*1000</f>
        <v>1.6906170752324599</v>
      </c>
      <c r="AU15" s="83">
        <f>(AJ15/AK18)*1000</f>
        <v>1.6906170752324599</v>
      </c>
      <c r="AV15"/>
      <c r="AW15" s="12">
        <f t="shared" si="8"/>
        <v>9</v>
      </c>
      <c r="AX15" s="11" t="s">
        <v>62</v>
      </c>
      <c r="AY15" s="16">
        <v>2</v>
      </c>
      <c r="AZ15" s="16">
        <v>56</v>
      </c>
      <c r="BA15" s="16">
        <v>49</v>
      </c>
      <c r="BB15" s="16">
        <v>1</v>
      </c>
      <c r="BC15" s="16">
        <v>1</v>
      </c>
      <c r="BD15" s="17">
        <f t="shared" si="5"/>
        <v>51</v>
      </c>
      <c r="BE15" s="17">
        <f t="shared" si="6"/>
        <v>7</v>
      </c>
      <c r="BF15" s="17">
        <f t="shared" si="9"/>
        <v>189</v>
      </c>
      <c r="BG15" s="16"/>
      <c r="BH15" s="16"/>
      <c r="BI15" s="16"/>
      <c r="BJ15" s="16"/>
      <c r="BK15" s="16"/>
      <c r="BL15" s="16"/>
      <c r="BM15" s="16"/>
      <c r="BN15" s="16">
        <v>10</v>
      </c>
      <c r="BO15" s="46">
        <v>30</v>
      </c>
      <c r="BP15" s="16">
        <v>25</v>
      </c>
      <c r="BQ15" s="16">
        <v>124</v>
      </c>
      <c r="BR15" s="24">
        <v>262</v>
      </c>
      <c r="BS15" s="37">
        <f t="shared" si="7"/>
        <v>5.137254901960785</v>
      </c>
      <c r="BT15" s="28"/>
      <c r="BV15" s="12">
        <f t="shared" si="10"/>
        <v>9</v>
      </c>
      <c r="BW15" s="11" t="s">
        <v>62</v>
      </c>
      <c r="BX15" s="16">
        <v>2</v>
      </c>
      <c r="BY15" s="16">
        <v>56</v>
      </c>
      <c r="BZ15" s="16">
        <v>49</v>
      </c>
      <c r="CA15" s="16">
        <v>1</v>
      </c>
      <c r="CB15" s="16">
        <v>1</v>
      </c>
      <c r="CC15" s="17">
        <f t="shared" si="11"/>
        <v>51</v>
      </c>
      <c r="CD15" s="16"/>
      <c r="CE15" s="16"/>
      <c r="CF15" s="16"/>
      <c r="CG15" s="16"/>
      <c r="CH15" s="16"/>
      <c r="CI15" s="16"/>
      <c r="CJ15" s="16"/>
      <c r="CK15" s="16">
        <v>2</v>
      </c>
      <c r="CL15" s="46">
        <v>7</v>
      </c>
      <c r="CM15" s="16">
        <v>9</v>
      </c>
      <c r="CN15" s="16">
        <v>33</v>
      </c>
      <c r="CO15" s="28"/>
    </row>
    <row r="16" spans="1:93" ht="30" customHeight="1">
      <c r="A16" s="13">
        <v>9</v>
      </c>
      <c r="B16" s="30" t="s">
        <v>84</v>
      </c>
      <c r="C16" s="166">
        <f aca="true" t="shared" si="15" ref="C16:U16">C15+C14+C13</f>
        <v>85</v>
      </c>
      <c r="D16" s="166">
        <f t="shared" si="15"/>
        <v>59</v>
      </c>
      <c r="E16" s="166">
        <f t="shared" si="15"/>
        <v>122</v>
      </c>
      <c r="F16" s="166">
        <f t="shared" si="15"/>
        <v>60</v>
      </c>
      <c r="G16" s="166">
        <f t="shared" si="15"/>
        <v>21</v>
      </c>
      <c r="H16" s="166">
        <f t="shared" si="15"/>
        <v>5</v>
      </c>
      <c r="I16" s="166">
        <f t="shared" si="15"/>
        <v>10</v>
      </c>
      <c r="J16" s="166">
        <f t="shared" si="15"/>
        <v>2</v>
      </c>
      <c r="K16" s="166">
        <f t="shared" si="15"/>
        <v>3</v>
      </c>
      <c r="L16" s="166">
        <f t="shared" si="15"/>
        <v>195</v>
      </c>
      <c r="M16" s="166">
        <f t="shared" si="15"/>
        <v>196</v>
      </c>
      <c r="N16" s="166">
        <f t="shared" si="15"/>
        <v>76</v>
      </c>
      <c r="O16" s="166">
        <f t="shared" si="15"/>
        <v>4</v>
      </c>
      <c r="P16" s="166">
        <f t="shared" si="15"/>
        <v>15</v>
      </c>
      <c r="Q16" s="166">
        <f t="shared" si="15"/>
        <v>90</v>
      </c>
      <c r="R16" s="166">
        <f>R15+R14+R13</f>
        <v>43</v>
      </c>
      <c r="S16" s="166">
        <f t="shared" si="15"/>
        <v>0</v>
      </c>
      <c r="T16" s="166">
        <f>T15+T14+T13</f>
        <v>57</v>
      </c>
      <c r="U16" s="166">
        <f t="shared" si="15"/>
        <v>49</v>
      </c>
      <c r="V16" s="166">
        <f>V15+V14+V13</f>
        <v>71</v>
      </c>
      <c r="W16" s="166">
        <f>W15+W14+W13</f>
        <v>1</v>
      </c>
      <c r="X16" s="166">
        <f>X15+X14+X13</f>
        <v>19</v>
      </c>
      <c r="Y16" s="166">
        <f t="shared" si="3"/>
        <v>1183</v>
      </c>
      <c r="Z16" s="166">
        <f>Z15+Z14+Z13</f>
        <v>22</v>
      </c>
      <c r="AA16" s="166">
        <f>SUM(AA13:AA15)</f>
        <v>0</v>
      </c>
      <c r="AB16"/>
      <c r="AC16" s="12">
        <f t="shared" si="4"/>
        <v>11</v>
      </c>
      <c r="AD16" s="8" t="s">
        <v>58</v>
      </c>
      <c r="AE16" s="16">
        <v>10</v>
      </c>
      <c r="AF16" s="12">
        <v>6</v>
      </c>
      <c r="AG16" s="12">
        <v>32</v>
      </c>
      <c r="AH16" s="55">
        <v>31</v>
      </c>
      <c r="AI16" s="12"/>
      <c r="AJ16" s="12"/>
      <c r="AK16" s="79">
        <f t="shared" si="0"/>
        <v>31</v>
      </c>
      <c r="AL16" s="80">
        <f t="shared" si="14"/>
        <v>7</v>
      </c>
      <c r="AM16" s="85">
        <v>264</v>
      </c>
      <c r="AN16" s="85">
        <v>175</v>
      </c>
      <c r="AO16" s="82">
        <f t="shared" si="1"/>
        <v>5.645161290322581</v>
      </c>
      <c r="AP16" s="83">
        <f>AM16/AE21</f>
        <v>8.516129032258064</v>
      </c>
      <c r="AQ16" s="83">
        <f>(AM16/(AE16*AE21))*100</f>
        <v>85.16129032258064</v>
      </c>
      <c r="AR16" s="83">
        <f t="shared" si="2"/>
        <v>3.1</v>
      </c>
      <c r="AS16" s="83">
        <f>((AE16*AE21)-AM16)/AK16</f>
        <v>1.4838709677419355</v>
      </c>
      <c r="AT16" s="83">
        <f>((AI16+AJ16)/AK18)*1000</f>
        <v>0</v>
      </c>
      <c r="AU16" s="83">
        <f>(AJ16/AK18)*1000</f>
        <v>0</v>
      </c>
      <c r="AV16"/>
      <c r="AW16" s="12">
        <f t="shared" si="8"/>
        <v>10</v>
      </c>
      <c r="AX16" s="11" t="s">
        <v>41</v>
      </c>
      <c r="AY16" s="16">
        <v>2</v>
      </c>
      <c r="AZ16" s="16">
        <v>3</v>
      </c>
      <c r="BA16" s="16">
        <v>1</v>
      </c>
      <c r="BB16" s="16"/>
      <c r="BC16" s="16"/>
      <c r="BD16" s="17">
        <f t="shared" si="5"/>
        <v>1</v>
      </c>
      <c r="BE16" s="17">
        <f t="shared" si="6"/>
        <v>4</v>
      </c>
      <c r="BF16" s="17">
        <f t="shared" si="9"/>
        <v>15</v>
      </c>
      <c r="BG16" s="16"/>
      <c r="BH16" s="16"/>
      <c r="BI16" s="16"/>
      <c r="BJ16" s="16"/>
      <c r="BK16" s="16"/>
      <c r="BL16" s="16"/>
      <c r="BM16" s="16"/>
      <c r="BN16" s="16"/>
      <c r="BO16" s="46">
        <v>5</v>
      </c>
      <c r="BP16" s="16">
        <v>3</v>
      </c>
      <c r="BQ16" s="16">
        <v>7</v>
      </c>
      <c r="BR16" s="24">
        <v>13</v>
      </c>
      <c r="BS16" s="37">
        <f t="shared" si="7"/>
        <v>13</v>
      </c>
      <c r="BT16" s="28"/>
      <c r="BV16" s="12">
        <f t="shared" si="10"/>
        <v>10</v>
      </c>
      <c r="BW16" s="11" t="s">
        <v>41</v>
      </c>
      <c r="BX16" s="16">
        <v>2</v>
      </c>
      <c r="BY16" s="16">
        <v>3</v>
      </c>
      <c r="BZ16" s="16">
        <v>1</v>
      </c>
      <c r="CA16" s="16"/>
      <c r="CB16" s="16"/>
      <c r="CC16" s="17">
        <f t="shared" si="11"/>
        <v>1</v>
      </c>
      <c r="CD16" s="16"/>
      <c r="CE16" s="16"/>
      <c r="CF16" s="16"/>
      <c r="CG16" s="16"/>
      <c r="CH16" s="16"/>
      <c r="CI16" s="16"/>
      <c r="CJ16" s="16"/>
      <c r="CK16" s="16"/>
      <c r="CL16" s="46"/>
      <c r="CM16" s="16">
        <v>1</v>
      </c>
      <c r="CN16" s="16"/>
      <c r="CO16" s="28"/>
    </row>
    <row r="17" spans="1:93" ht="30" customHeight="1">
      <c r="A17" s="13">
        <v>10</v>
      </c>
      <c r="B17" s="30" t="s">
        <v>85</v>
      </c>
      <c r="C17" s="166">
        <f aca="true" t="shared" si="16" ref="C17:AA17">(C11-(C12+C16))</f>
        <v>8</v>
      </c>
      <c r="D17" s="166">
        <f t="shared" si="16"/>
        <v>7</v>
      </c>
      <c r="E17" s="166">
        <f t="shared" si="16"/>
        <v>14</v>
      </c>
      <c r="F17" s="166">
        <f t="shared" si="16"/>
        <v>10</v>
      </c>
      <c r="G17" s="166">
        <f t="shared" si="16"/>
        <v>12</v>
      </c>
      <c r="H17" s="166">
        <f t="shared" si="16"/>
        <v>6</v>
      </c>
      <c r="I17" s="166">
        <f t="shared" si="16"/>
        <v>4</v>
      </c>
      <c r="J17" s="166">
        <f t="shared" si="16"/>
        <v>5</v>
      </c>
      <c r="K17" s="166">
        <f t="shared" si="16"/>
        <v>3</v>
      </c>
      <c r="L17" s="166">
        <f t="shared" si="16"/>
        <v>22</v>
      </c>
      <c r="M17" s="166">
        <f t="shared" si="16"/>
        <v>27</v>
      </c>
      <c r="N17" s="166">
        <f t="shared" si="16"/>
        <v>9</v>
      </c>
      <c r="O17" s="166">
        <f t="shared" si="16"/>
        <v>1</v>
      </c>
      <c r="P17" s="166">
        <f t="shared" si="16"/>
        <v>5</v>
      </c>
      <c r="Q17" s="166">
        <f t="shared" si="16"/>
        <v>23</v>
      </c>
      <c r="R17" s="166">
        <f>(R11-(R12+R16))</f>
        <v>4</v>
      </c>
      <c r="S17" s="166">
        <f t="shared" si="16"/>
        <v>0</v>
      </c>
      <c r="T17" s="166">
        <f>(T11-(T12+T16))</f>
        <v>12</v>
      </c>
      <c r="U17" s="166">
        <f t="shared" si="16"/>
        <v>8</v>
      </c>
      <c r="V17" s="166">
        <f t="shared" si="16"/>
        <v>14</v>
      </c>
      <c r="W17" s="166">
        <f t="shared" si="16"/>
        <v>6</v>
      </c>
      <c r="X17" s="166">
        <f t="shared" si="16"/>
        <v>7</v>
      </c>
      <c r="Y17" s="166">
        <f t="shared" si="3"/>
        <v>207</v>
      </c>
      <c r="Z17" s="166">
        <f t="shared" si="16"/>
        <v>1</v>
      </c>
      <c r="AA17" s="166">
        <f t="shared" si="16"/>
        <v>0</v>
      </c>
      <c r="AB17"/>
      <c r="AC17" s="12">
        <f t="shared" si="4"/>
        <v>12</v>
      </c>
      <c r="AD17" s="8" t="s">
        <v>174</v>
      </c>
      <c r="AE17" s="16">
        <v>16</v>
      </c>
      <c r="AF17" s="28">
        <v>0</v>
      </c>
      <c r="AG17" s="28"/>
      <c r="AH17" s="28"/>
      <c r="AI17" s="28"/>
      <c r="AJ17" s="28"/>
      <c r="AK17" s="79">
        <f>SUM(AH17:AJ17)</f>
        <v>0</v>
      </c>
      <c r="AL17" s="80">
        <f>((SUM(AF17:AG17))-(SUM(AH17:AJ17)))</f>
        <v>0</v>
      </c>
      <c r="AM17" s="28"/>
      <c r="AN17" s="28"/>
      <c r="AO17" s="82" t="e">
        <f>AN17/AK17</f>
        <v>#DIV/0!</v>
      </c>
      <c r="AP17" s="83">
        <f>AM17/AE21</f>
        <v>0</v>
      </c>
      <c r="AQ17" s="83">
        <f>(AM17/(AE17*AE21))*100</f>
        <v>0</v>
      </c>
      <c r="AR17" s="83">
        <f>AK17/AE17</f>
        <v>0</v>
      </c>
      <c r="AS17" s="83" t="e">
        <f>((AE17*AE21)-AM17)/AK17</f>
        <v>#DIV/0!</v>
      </c>
      <c r="AT17" s="83">
        <f>((AI17+AJ17)/AK19)*1000</f>
        <v>0</v>
      </c>
      <c r="AU17" s="83">
        <f>(AJ17/AK19)*1000</f>
        <v>0</v>
      </c>
      <c r="AV17"/>
      <c r="AW17" s="12">
        <f t="shared" si="8"/>
        <v>11</v>
      </c>
      <c r="AX17" s="11" t="s">
        <v>43</v>
      </c>
      <c r="AY17" s="16">
        <v>8</v>
      </c>
      <c r="AZ17" s="16">
        <v>32</v>
      </c>
      <c r="BA17" s="16">
        <v>33</v>
      </c>
      <c r="BB17" s="16"/>
      <c r="BC17" s="16"/>
      <c r="BD17" s="17">
        <f t="shared" si="5"/>
        <v>33</v>
      </c>
      <c r="BE17" s="17">
        <f t="shared" si="6"/>
        <v>7</v>
      </c>
      <c r="BF17" s="17">
        <f t="shared" si="9"/>
        <v>118</v>
      </c>
      <c r="BG17" s="16"/>
      <c r="BH17" s="16"/>
      <c r="BI17" s="16"/>
      <c r="BJ17" s="16"/>
      <c r="BK17" s="16"/>
      <c r="BL17" s="16"/>
      <c r="BM17" s="16"/>
      <c r="BN17" s="16">
        <v>8</v>
      </c>
      <c r="BO17" s="46">
        <v>26</v>
      </c>
      <c r="BP17" s="16">
        <v>23</v>
      </c>
      <c r="BQ17" s="16">
        <v>61</v>
      </c>
      <c r="BR17" s="24">
        <v>139</v>
      </c>
      <c r="BS17" s="37">
        <f t="shared" si="7"/>
        <v>4.212121212121212</v>
      </c>
      <c r="BT17" s="28">
        <v>3</v>
      </c>
      <c r="BV17" s="12">
        <f t="shared" si="10"/>
        <v>11</v>
      </c>
      <c r="BW17" s="11" t="s">
        <v>43</v>
      </c>
      <c r="BX17" s="16">
        <v>8</v>
      </c>
      <c r="BY17" s="16">
        <v>32</v>
      </c>
      <c r="BZ17" s="16">
        <v>33</v>
      </c>
      <c r="CA17" s="16"/>
      <c r="CB17" s="16"/>
      <c r="CC17" s="17">
        <f t="shared" si="11"/>
        <v>33</v>
      </c>
      <c r="CD17" s="16"/>
      <c r="CE17" s="16"/>
      <c r="CF17" s="16"/>
      <c r="CG17" s="16"/>
      <c r="CH17" s="16"/>
      <c r="CI17" s="16"/>
      <c r="CJ17" s="16"/>
      <c r="CK17" s="16">
        <v>4</v>
      </c>
      <c r="CL17" s="46">
        <v>6</v>
      </c>
      <c r="CM17" s="16">
        <v>4</v>
      </c>
      <c r="CN17" s="16">
        <v>19</v>
      </c>
      <c r="CO17" s="28">
        <v>3</v>
      </c>
    </row>
    <row r="18" spans="1:93" ht="30" customHeight="1">
      <c r="A18" s="13">
        <v>11</v>
      </c>
      <c r="B18" s="30" t="s">
        <v>11</v>
      </c>
      <c r="C18" s="168">
        <v>169</v>
      </c>
      <c r="D18" s="168">
        <v>289</v>
      </c>
      <c r="E18" s="168">
        <v>501</v>
      </c>
      <c r="F18" s="168">
        <v>274</v>
      </c>
      <c r="G18" s="168">
        <v>209</v>
      </c>
      <c r="H18" s="168">
        <v>149</v>
      </c>
      <c r="I18" s="168">
        <v>269</v>
      </c>
      <c r="J18" s="168">
        <v>69</v>
      </c>
      <c r="K18" s="168">
        <v>79</v>
      </c>
      <c r="L18" s="168">
        <v>584</v>
      </c>
      <c r="M18" s="168">
        <v>779</v>
      </c>
      <c r="N18" s="168">
        <v>353</v>
      </c>
      <c r="O18" s="168">
        <v>31</v>
      </c>
      <c r="P18" s="168">
        <v>147</v>
      </c>
      <c r="Q18" s="28">
        <v>432</v>
      </c>
      <c r="R18" s="28">
        <v>239</v>
      </c>
      <c r="S18" s="28"/>
      <c r="T18" s="28">
        <v>311</v>
      </c>
      <c r="U18" s="28">
        <v>250</v>
      </c>
      <c r="V18" s="168">
        <v>342</v>
      </c>
      <c r="W18" s="168">
        <v>46</v>
      </c>
      <c r="X18" s="168">
        <v>264</v>
      </c>
      <c r="Y18" s="166">
        <f t="shared" si="3"/>
        <v>5786</v>
      </c>
      <c r="Z18" s="168">
        <v>44</v>
      </c>
      <c r="AA18" s="165"/>
      <c r="AB18"/>
      <c r="AC18" s="201" t="s">
        <v>93</v>
      </c>
      <c r="AD18" s="202"/>
      <c r="AE18" s="114">
        <f>SUM(AE6:AE17)</f>
        <v>378</v>
      </c>
      <c r="AF18" s="86">
        <f aca="true" t="shared" si="17" ref="AF18:AN18">SUM(AF6:AF17)</f>
        <v>186</v>
      </c>
      <c r="AG18" s="86">
        <f t="shared" si="17"/>
        <v>1204</v>
      </c>
      <c r="AH18" s="86">
        <f t="shared" si="17"/>
        <v>1132</v>
      </c>
      <c r="AI18" s="86">
        <f t="shared" si="17"/>
        <v>16</v>
      </c>
      <c r="AJ18" s="86">
        <f t="shared" si="17"/>
        <v>35</v>
      </c>
      <c r="AK18" s="86">
        <f t="shared" si="17"/>
        <v>1183</v>
      </c>
      <c r="AL18" s="86">
        <f t="shared" si="17"/>
        <v>207</v>
      </c>
      <c r="AM18" s="86">
        <f t="shared" si="17"/>
        <v>5786</v>
      </c>
      <c r="AN18" s="86">
        <f t="shared" si="17"/>
        <v>5331</v>
      </c>
      <c r="AO18" s="82">
        <f>AN18/AK18</f>
        <v>4.506339814032121</v>
      </c>
      <c r="AP18" s="83">
        <f>AM18/AE21</f>
        <v>186.6451612903226</v>
      </c>
      <c r="AQ18" s="83">
        <f>(AM18/(AE18*AE21))*100</f>
        <v>49.377026796381635</v>
      </c>
      <c r="AR18" s="83">
        <f>AK18/AE18</f>
        <v>3.1296296296296298</v>
      </c>
      <c r="AS18" s="83">
        <f>((AE18*AE21)-AM18)/AK18</f>
        <v>5.014370245139476</v>
      </c>
      <c r="AT18" s="83">
        <f>((AI18+AJ18)/AK18)*1000</f>
        <v>43.11073541842773</v>
      </c>
      <c r="AU18" s="83">
        <f>(AJ18/AK18)*1000</f>
        <v>29.585798816568047</v>
      </c>
      <c r="AV18"/>
      <c r="AW18" s="12">
        <f t="shared" si="8"/>
        <v>12</v>
      </c>
      <c r="AX18" s="11" t="s">
        <v>44</v>
      </c>
      <c r="AY18" s="16">
        <v>11</v>
      </c>
      <c r="AZ18" s="16">
        <v>34</v>
      </c>
      <c r="BA18" s="16">
        <v>27</v>
      </c>
      <c r="BB18" s="16"/>
      <c r="BC18" s="16">
        <v>7</v>
      </c>
      <c r="BD18" s="17">
        <f t="shared" si="5"/>
        <v>34</v>
      </c>
      <c r="BE18" s="17">
        <f t="shared" si="6"/>
        <v>11</v>
      </c>
      <c r="BF18" s="17">
        <f t="shared" si="9"/>
        <v>238</v>
      </c>
      <c r="BG18" s="16">
        <v>78</v>
      </c>
      <c r="BH18" s="16"/>
      <c r="BI18" s="16"/>
      <c r="BJ18" s="16"/>
      <c r="BK18" s="16"/>
      <c r="BL18" s="16"/>
      <c r="BM18" s="16"/>
      <c r="BN18" s="16">
        <v>26</v>
      </c>
      <c r="BO18" s="46">
        <v>22</v>
      </c>
      <c r="BP18" s="16">
        <v>36</v>
      </c>
      <c r="BQ18" s="16">
        <v>76</v>
      </c>
      <c r="BR18" s="24">
        <v>216</v>
      </c>
      <c r="BS18" s="37">
        <f t="shared" si="7"/>
        <v>6.352941176470588</v>
      </c>
      <c r="BT18" s="28"/>
      <c r="BV18" s="12">
        <f t="shared" si="10"/>
        <v>12</v>
      </c>
      <c r="BW18" s="11" t="s">
        <v>44</v>
      </c>
      <c r="BX18" s="16">
        <v>11</v>
      </c>
      <c r="BY18" s="16">
        <v>34</v>
      </c>
      <c r="BZ18" s="16">
        <v>27</v>
      </c>
      <c r="CA18" s="16"/>
      <c r="CB18" s="16">
        <v>7</v>
      </c>
      <c r="CC18" s="17">
        <f t="shared" si="11"/>
        <v>34</v>
      </c>
      <c r="CD18" s="16">
        <v>7</v>
      </c>
      <c r="CE18" s="16"/>
      <c r="CF18" s="16"/>
      <c r="CG18" s="16"/>
      <c r="CH18" s="16"/>
      <c r="CI18" s="16"/>
      <c r="CJ18" s="16"/>
      <c r="CK18" s="16">
        <v>4</v>
      </c>
      <c r="CL18" s="46">
        <v>5</v>
      </c>
      <c r="CM18" s="16">
        <v>1</v>
      </c>
      <c r="CN18" s="16">
        <v>17</v>
      </c>
      <c r="CO18" s="28"/>
    </row>
    <row r="19" spans="1:93" ht="30" customHeight="1">
      <c r="A19" s="13">
        <v>12</v>
      </c>
      <c r="B19" s="30" t="s">
        <v>18</v>
      </c>
      <c r="C19" s="168">
        <v>179</v>
      </c>
      <c r="D19" s="168">
        <v>246</v>
      </c>
      <c r="E19" s="168">
        <v>451</v>
      </c>
      <c r="F19" s="168">
        <v>204</v>
      </c>
      <c r="G19" s="168">
        <v>117</v>
      </c>
      <c r="H19" s="168">
        <v>11</v>
      </c>
      <c r="I19" s="168">
        <v>94</v>
      </c>
      <c r="J19" s="168">
        <v>3</v>
      </c>
      <c r="K19" s="168">
        <v>27</v>
      </c>
      <c r="L19" s="168">
        <v>764</v>
      </c>
      <c r="M19" s="168">
        <v>914</v>
      </c>
      <c r="N19" s="168">
        <v>369</v>
      </c>
      <c r="O19" s="168">
        <v>31</v>
      </c>
      <c r="P19" s="168">
        <v>184</v>
      </c>
      <c r="Q19" s="28">
        <v>534</v>
      </c>
      <c r="R19" s="28">
        <v>202</v>
      </c>
      <c r="S19" s="28"/>
      <c r="T19" s="28">
        <v>252</v>
      </c>
      <c r="U19" s="28">
        <v>241</v>
      </c>
      <c r="V19" s="168">
        <v>333</v>
      </c>
      <c r="W19" s="168"/>
      <c r="X19" s="168">
        <v>175</v>
      </c>
      <c r="Y19" s="166">
        <f t="shared" si="3"/>
        <v>5331</v>
      </c>
      <c r="Z19" s="168">
        <v>33</v>
      </c>
      <c r="AA19" s="165"/>
      <c r="AB19"/>
      <c r="AC19" s="12">
        <f>AC17+1</f>
        <v>13</v>
      </c>
      <c r="AD19" s="8" t="s">
        <v>96</v>
      </c>
      <c r="AE19" s="35"/>
      <c r="AF19" s="55">
        <v>4</v>
      </c>
      <c r="AG19" s="55">
        <v>28</v>
      </c>
      <c r="AH19" s="55">
        <v>31</v>
      </c>
      <c r="AI19" s="55"/>
      <c r="AJ19" s="55"/>
      <c r="AK19" s="79">
        <f>SUM(AH19:AJ19)</f>
        <v>31</v>
      </c>
      <c r="AL19" s="80">
        <f>((SUM(AF19:AG19))-(SUM(AH19:AJ19)))</f>
        <v>1</v>
      </c>
      <c r="AM19" s="55">
        <v>44</v>
      </c>
      <c r="AN19" s="55">
        <v>33</v>
      </c>
      <c r="AO19" s="82">
        <f>AN19/AK19</f>
        <v>1.064516129032258</v>
      </c>
      <c r="AP19" s="83">
        <f>AM19/AE21</f>
        <v>1.4193548387096775</v>
      </c>
      <c r="AQ19" s="83" t="e">
        <f>(AM19/(AE19*AE21))*100</f>
        <v>#DIV/0!</v>
      </c>
      <c r="AR19" s="83" t="e">
        <f>AK19/AE19</f>
        <v>#DIV/0!</v>
      </c>
      <c r="AS19" s="83">
        <f>((AE19*AE21)-AM19)/AK19</f>
        <v>-1.4193548387096775</v>
      </c>
      <c r="AT19" s="83">
        <f>((AI19+AJ19)/AK18)*1000</f>
        <v>0</v>
      </c>
      <c r="AU19" s="83">
        <f>(AJ19/AK18)*1000</f>
        <v>0</v>
      </c>
      <c r="AV19"/>
      <c r="AW19" s="12">
        <f t="shared" si="8"/>
        <v>13</v>
      </c>
      <c r="AX19" s="11" t="s">
        <v>45</v>
      </c>
      <c r="AY19" s="16">
        <v>5</v>
      </c>
      <c r="AZ19" s="16">
        <v>43</v>
      </c>
      <c r="BA19" s="16">
        <v>40</v>
      </c>
      <c r="BB19" s="16"/>
      <c r="BC19" s="16">
        <v>1</v>
      </c>
      <c r="BD19" s="17">
        <f t="shared" si="5"/>
        <v>41</v>
      </c>
      <c r="BE19" s="17">
        <f t="shared" si="6"/>
        <v>7</v>
      </c>
      <c r="BF19" s="17">
        <f t="shared" si="9"/>
        <v>106</v>
      </c>
      <c r="BG19" s="16">
        <v>1</v>
      </c>
      <c r="BH19" s="16"/>
      <c r="BI19" s="16"/>
      <c r="BJ19" s="16"/>
      <c r="BK19" s="16"/>
      <c r="BL19" s="16"/>
      <c r="BM19" s="16"/>
      <c r="BN19" s="16"/>
      <c r="BO19" s="46">
        <v>34</v>
      </c>
      <c r="BP19" s="16">
        <v>23</v>
      </c>
      <c r="BQ19" s="16">
        <v>48</v>
      </c>
      <c r="BR19" s="24">
        <v>100</v>
      </c>
      <c r="BS19" s="37">
        <f t="shared" si="7"/>
        <v>2.4390243902439024</v>
      </c>
      <c r="BT19" s="28"/>
      <c r="BV19" s="12">
        <f t="shared" si="10"/>
        <v>13</v>
      </c>
      <c r="BW19" s="11" t="s">
        <v>45</v>
      </c>
      <c r="BX19" s="16">
        <v>5</v>
      </c>
      <c r="BY19" s="16">
        <v>43</v>
      </c>
      <c r="BZ19" s="16">
        <v>40</v>
      </c>
      <c r="CA19" s="16"/>
      <c r="CB19" s="16">
        <v>1</v>
      </c>
      <c r="CC19" s="17">
        <f t="shared" si="11"/>
        <v>41</v>
      </c>
      <c r="CD19" s="16"/>
      <c r="CE19" s="16"/>
      <c r="CF19" s="16"/>
      <c r="CG19" s="16"/>
      <c r="CH19" s="16"/>
      <c r="CI19" s="16"/>
      <c r="CJ19" s="16"/>
      <c r="CK19" s="16">
        <v>1</v>
      </c>
      <c r="CL19" s="46">
        <v>6</v>
      </c>
      <c r="CM19" s="16">
        <v>11</v>
      </c>
      <c r="CN19" s="16">
        <v>23</v>
      </c>
      <c r="CO19" s="28"/>
    </row>
    <row r="20" spans="1:93" ht="30" customHeight="1">
      <c r="A20" s="13">
        <v>13</v>
      </c>
      <c r="B20" s="50" t="s">
        <v>167</v>
      </c>
      <c r="C20" s="169">
        <f>C19/C16</f>
        <v>2.1058823529411765</v>
      </c>
      <c r="D20" s="169">
        <f aca="true" t="shared" si="18" ref="D20:AA20">D19/D16</f>
        <v>4.169491525423729</v>
      </c>
      <c r="E20" s="169">
        <f t="shared" si="18"/>
        <v>3.69672131147541</v>
      </c>
      <c r="F20" s="169">
        <f t="shared" si="18"/>
        <v>3.4</v>
      </c>
      <c r="G20" s="169">
        <f t="shared" si="18"/>
        <v>5.571428571428571</v>
      </c>
      <c r="H20" s="169">
        <f>H19/H16</f>
        <v>2.2</v>
      </c>
      <c r="I20" s="169">
        <f>I19/I16</f>
        <v>9.4</v>
      </c>
      <c r="J20" s="169">
        <f t="shared" si="18"/>
        <v>1.5</v>
      </c>
      <c r="K20" s="169">
        <f t="shared" si="18"/>
        <v>9</v>
      </c>
      <c r="L20" s="169">
        <f t="shared" si="18"/>
        <v>3.917948717948718</v>
      </c>
      <c r="M20" s="169">
        <f t="shared" si="18"/>
        <v>4.663265306122449</v>
      </c>
      <c r="N20" s="169">
        <f t="shared" si="18"/>
        <v>4.855263157894737</v>
      </c>
      <c r="O20" s="169">
        <f t="shared" si="18"/>
        <v>7.75</v>
      </c>
      <c r="P20" s="169">
        <f t="shared" si="18"/>
        <v>12.266666666666667</v>
      </c>
      <c r="Q20" s="169">
        <f t="shared" si="18"/>
        <v>5.933333333333334</v>
      </c>
      <c r="R20" s="169">
        <f>R19/R16</f>
        <v>4.6976744186046515</v>
      </c>
      <c r="S20" s="169" t="e">
        <f t="shared" si="18"/>
        <v>#DIV/0!</v>
      </c>
      <c r="T20" s="169">
        <f>T19/T16</f>
        <v>4.421052631578948</v>
      </c>
      <c r="U20" s="169">
        <f t="shared" si="18"/>
        <v>4.918367346938775</v>
      </c>
      <c r="V20" s="169">
        <f t="shared" si="18"/>
        <v>4.690140845070423</v>
      </c>
      <c r="W20" s="169">
        <f>W19/W16</f>
        <v>0</v>
      </c>
      <c r="X20" s="169">
        <f t="shared" si="18"/>
        <v>9.210526315789474</v>
      </c>
      <c r="Y20" s="169">
        <f>Y19/Y16</f>
        <v>4.506339814032121</v>
      </c>
      <c r="Z20" s="169">
        <f>Z19/Z16</f>
        <v>1.5</v>
      </c>
      <c r="AA20" s="169" t="e">
        <f t="shared" si="18"/>
        <v>#DIV/0!</v>
      </c>
      <c r="AB20"/>
      <c r="AC20" s="12">
        <f>AC19+1</f>
        <v>14</v>
      </c>
      <c r="AD20" s="8" t="s">
        <v>71</v>
      </c>
      <c r="AE20" s="16"/>
      <c r="AF20" s="55"/>
      <c r="AG20" s="55"/>
      <c r="AH20" s="55"/>
      <c r="AI20" s="55"/>
      <c r="AJ20" s="55"/>
      <c r="AK20" s="79">
        <f>SUM(AH20:AJ20)</f>
        <v>0</v>
      </c>
      <c r="AL20" s="80">
        <f>((SUM(AF20:AG20))-(SUM(AH20:AJ20)))</f>
        <v>0</v>
      </c>
      <c r="AM20" s="55"/>
      <c r="AN20" s="55"/>
      <c r="AO20" s="82" t="e">
        <f>AN20/AK20</f>
        <v>#DIV/0!</v>
      </c>
      <c r="AP20" s="83">
        <f>AM20/AE21</f>
        <v>0</v>
      </c>
      <c r="AQ20" s="83" t="e">
        <f>(AM20/(AE20*AE21))*100</f>
        <v>#DIV/0!</v>
      </c>
      <c r="AR20" s="83" t="e">
        <f>AK20/AE20</f>
        <v>#DIV/0!</v>
      </c>
      <c r="AS20" s="83" t="e">
        <f>((AE20*AE21)-AM20)/AK20</f>
        <v>#DIV/0!</v>
      </c>
      <c r="AT20" s="83">
        <f>((AI20+AJ20)/AK18)*1000</f>
        <v>0</v>
      </c>
      <c r="AU20" s="83">
        <f>(AJ20/AK18)*1000</f>
        <v>0</v>
      </c>
      <c r="AV20"/>
      <c r="AW20" s="12">
        <f t="shared" si="8"/>
        <v>14</v>
      </c>
      <c r="AX20" s="11" t="s">
        <v>46</v>
      </c>
      <c r="AY20" s="16">
        <v>4</v>
      </c>
      <c r="AZ20" s="16">
        <v>92</v>
      </c>
      <c r="BA20" s="16">
        <v>85</v>
      </c>
      <c r="BB20" s="16">
        <v>2</v>
      </c>
      <c r="BC20" s="16">
        <v>3</v>
      </c>
      <c r="BD20" s="17">
        <f t="shared" si="5"/>
        <v>90</v>
      </c>
      <c r="BE20" s="17">
        <f t="shared" si="6"/>
        <v>6</v>
      </c>
      <c r="BF20" s="17">
        <f t="shared" si="9"/>
        <v>798</v>
      </c>
      <c r="BG20" s="16">
        <v>7</v>
      </c>
      <c r="BH20" s="16">
        <v>145</v>
      </c>
      <c r="BI20" s="16"/>
      <c r="BJ20" s="16"/>
      <c r="BK20" s="16"/>
      <c r="BL20" s="16"/>
      <c r="BM20" s="16">
        <v>50</v>
      </c>
      <c r="BN20" s="16">
        <v>30</v>
      </c>
      <c r="BO20" s="46">
        <v>54</v>
      </c>
      <c r="BP20" s="16">
        <v>227</v>
      </c>
      <c r="BQ20" s="16">
        <v>285</v>
      </c>
      <c r="BR20" s="24">
        <v>572</v>
      </c>
      <c r="BS20" s="37">
        <f t="shared" si="7"/>
        <v>6.355555555555555</v>
      </c>
      <c r="BT20" s="28"/>
      <c r="BV20" s="12">
        <f t="shared" si="10"/>
        <v>14</v>
      </c>
      <c r="BW20" s="11" t="s">
        <v>46</v>
      </c>
      <c r="BX20" s="16">
        <v>4</v>
      </c>
      <c r="BY20" s="16">
        <v>92</v>
      </c>
      <c r="BZ20" s="16">
        <v>85</v>
      </c>
      <c r="CA20" s="16">
        <v>2</v>
      </c>
      <c r="CB20" s="16">
        <v>3</v>
      </c>
      <c r="CC20" s="17">
        <f t="shared" si="11"/>
        <v>90</v>
      </c>
      <c r="CD20" s="16"/>
      <c r="CE20" s="16">
        <v>4</v>
      </c>
      <c r="CF20" s="16"/>
      <c r="CG20" s="16"/>
      <c r="CH20" s="16"/>
      <c r="CI20" s="16"/>
      <c r="CJ20" s="16"/>
      <c r="CK20" s="16">
        <v>3</v>
      </c>
      <c r="CL20" s="46">
        <v>7</v>
      </c>
      <c r="CM20" s="16">
        <v>35</v>
      </c>
      <c r="CN20" s="16">
        <v>41</v>
      </c>
      <c r="CO20" s="28"/>
    </row>
    <row r="21" spans="1:93" ht="30" customHeight="1">
      <c r="A21" s="13">
        <v>14</v>
      </c>
      <c r="B21" s="30" t="s">
        <v>83</v>
      </c>
      <c r="C21" s="169">
        <f>C18/C28</f>
        <v>5.451612903225806</v>
      </c>
      <c r="D21" s="169">
        <f>D18/C28</f>
        <v>9.32258064516129</v>
      </c>
      <c r="E21" s="169">
        <f>E18/C28</f>
        <v>16.161290322580644</v>
      </c>
      <c r="F21" s="169">
        <f>F18/C28</f>
        <v>8.838709677419354</v>
      </c>
      <c r="G21" s="169">
        <f>G18/C28</f>
        <v>6.741935483870968</v>
      </c>
      <c r="H21" s="169">
        <f>H18/C28</f>
        <v>4.806451612903226</v>
      </c>
      <c r="I21" s="169">
        <f>I18/C28</f>
        <v>8.67741935483871</v>
      </c>
      <c r="J21" s="169">
        <f>J18/C28</f>
        <v>2.225806451612903</v>
      </c>
      <c r="K21" s="169">
        <f>K18/C28</f>
        <v>2.5483870967741935</v>
      </c>
      <c r="L21" s="169">
        <f>L18/C28</f>
        <v>18.838709677419356</v>
      </c>
      <c r="M21" s="169">
        <f>M18/C28</f>
        <v>25.129032258064516</v>
      </c>
      <c r="N21" s="169">
        <f>N18/C28</f>
        <v>11.387096774193548</v>
      </c>
      <c r="O21" s="169">
        <f>O18/C28</f>
        <v>1</v>
      </c>
      <c r="P21" s="169">
        <f>P18/C28</f>
        <v>4.741935483870968</v>
      </c>
      <c r="Q21" s="169">
        <f>Q18/C28</f>
        <v>13.935483870967742</v>
      </c>
      <c r="R21" s="169">
        <f>R18/C28</f>
        <v>7.709677419354839</v>
      </c>
      <c r="S21" s="169">
        <f>S18/C28</f>
        <v>0</v>
      </c>
      <c r="T21" s="169">
        <f>T18/C28</f>
        <v>10.03225806451613</v>
      </c>
      <c r="U21" s="169">
        <f>U18/C28</f>
        <v>8.064516129032258</v>
      </c>
      <c r="V21" s="169">
        <f>V18/C28</f>
        <v>11.03225806451613</v>
      </c>
      <c r="W21" s="169">
        <f>W18/C28</f>
        <v>1.4838709677419355</v>
      </c>
      <c r="X21" s="169">
        <f>X18/C28</f>
        <v>8.516129032258064</v>
      </c>
      <c r="Y21" s="169">
        <f>Y18/C28</f>
        <v>186.6451612903226</v>
      </c>
      <c r="Z21" s="169">
        <f>Z18/C28</f>
        <v>1.4193548387096775</v>
      </c>
      <c r="AA21" s="169">
        <f>AA18/C28</f>
        <v>0</v>
      </c>
      <c r="AB21"/>
      <c r="AC21" s="25" t="s">
        <v>21</v>
      </c>
      <c r="AD21" s="25"/>
      <c r="AE21" s="107">
        <v>31</v>
      </c>
      <c r="AF21" s="25" t="s">
        <v>20</v>
      </c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/>
      <c r="AW21" s="12">
        <f>AW20+1</f>
        <v>15</v>
      </c>
      <c r="AX21" s="8" t="s">
        <v>81</v>
      </c>
      <c r="AY21" s="16">
        <v>9</v>
      </c>
      <c r="AZ21" s="16">
        <v>37</v>
      </c>
      <c r="BA21" s="16">
        <v>38</v>
      </c>
      <c r="BB21" s="16"/>
      <c r="BC21" s="16"/>
      <c r="BD21" s="17">
        <f t="shared" si="5"/>
        <v>38</v>
      </c>
      <c r="BE21" s="17">
        <f t="shared" si="6"/>
        <v>8</v>
      </c>
      <c r="BF21" s="17">
        <f t="shared" si="9"/>
        <v>189</v>
      </c>
      <c r="BG21" s="16">
        <v>1</v>
      </c>
      <c r="BH21" s="16"/>
      <c r="BI21" s="16"/>
      <c r="BJ21" s="16"/>
      <c r="BK21" s="16"/>
      <c r="BL21" s="16"/>
      <c r="BM21" s="16"/>
      <c r="BN21" s="16">
        <v>4</v>
      </c>
      <c r="BO21" s="46">
        <v>61</v>
      </c>
      <c r="BP21" s="16">
        <v>29</v>
      </c>
      <c r="BQ21" s="16">
        <v>94</v>
      </c>
      <c r="BR21" s="24">
        <v>199</v>
      </c>
      <c r="BS21" s="37">
        <f t="shared" si="7"/>
        <v>5.2368421052631575</v>
      </c>
      <c r="BT21" s="28"/>
      <c r="BV21" s="12">
        <f>BV20+1</f>
        <v>15</v>
      </c>
      <c r="BW21" s="8" t="s">
        <v>81</v>
      </c>
      <c r="BX21" s="16">
        <v>9</v>
      </c>
      <c r="BY21" s="16">
        <v>37</v>
      </c>
      <c r="BZ21" s="16">
        <v>38</v>
      </c>
      <c r="CA21" s="16"/>
      <c r="CB21" s="16"/>
      <c r="CC21" s="17">
        <f t="shared" si="11"/>
        <v>38</v>
      </c>
      <c r="CD21" s="16"/>
      <c r="CE21" s="16"/>
      <c r="CF21" s="16"/>
      <c r="CG21" s="16"/>
      <c r="CH21" s="16"/>
      <c r="CI21" s="16"/>
      <c r="CJ21" s="16"/>
      <c r="CK21" s="16">
        <v>1</v>
      </c>
      <c r="CL21" s="46">
        <v>9</v>
      </c>
      <c r="CM21" s="16">
        <v>7</v>
      </c>
      <c r="CN21" s="16">
        <v>21</v>
      </c>
      <c r="CO21" s="28"/>
    </row>
    <row r="22" spans="1:93" ht="30" customHeight="1">
      <c r="A22" s="13">
        <f t="shared" si="12"/>
        <v>15</v>
      </c>
      <c r="B22" s="30" t="s">
        <v>19</v>
      </c>
      <c r="C22" s="169">
        <f>(C18/(C6*C28))*100</f>
        <v>19.470046082949306</v>
      </c>
      <c r="D22" s="169">
        <f>(D18/(D6*C28))*100</f>
        <v>62.1505376344086</v>
      </c>
      <c r="E22" s="169">
        <f>(E18/(E6*C28))*100</f>
        <v>57.71889400921659</v>
      </c>
      <c r="F22" s="169">
        <f>(F18/(F6*C28))*100</f>
        <v>36.82795698924731</v>
      </c>
      <c r="G22" s="169">
        <f>(G18/(G6*C28))*100</f>
        <v>56.18279569892473</v>
      </c>
      <c r="H22" s="169">
        <f>(H18/(H6*C28))*100</f>
        <v>43.6950146627566</v>
      </c>
      <c r="I22" s="169">
        <f>(I18/(I6*C28))*100</f>
        <v>72.31182795698925</v>
      </c>
      <c r="J22" s="169">
        <f>(J18/(J6*C28))*100</f>
        <v>44.516129032258064</v>
      </c>
      <c r="K22" s="169">
        <f>(K18/(K6*C28))*100</f>
        <v>42.473118279569896</v>
      </c>
      <c r="L22" s="169">
        <f>(L18/(L6*C28))*100</f>
        <v>52.32974910394266</v>
      </c>
      <c r="M22" s="169">
        <f>(M18/(M6*C28))*100</f>
        <v>83.76344086021506</v>
      </c>
      <c r="N22" s="169">
        <f>(N18/(N6*C28))*100</f>
        <v>47.446236559139784</v>
      </c>
      <c r="O22" s="169">
        <f>(O18/(O6*C28))*100</f>
        <v>16.666666666666664</v>
      </c>
      <c r="P22" s="169">
        <f>(P18/(P6*C28))*100</f>
        <v>29.63709677419355</v>
      </c>
      <c r="Q22" s="169">
        <f>(Q18/(Q6*C28))*100</f>
        <v>53.59801488833747</v>
      </c>
      <c r="R22" s="169">
        <f>(R18/(R6*C28))*100</f>
        <v>77.09677419354838</v>
      </c>
      <c r="S22" s="169">
        <f>(S18/(S6*C28))*100</f>
        <v>0</v>
      </c>
      <c r="T22" s="169" t="e">
        <f>(T18/(T6*B28))*100</f>
        <v>#DIV/0!</v>
      </c>
      <c r="U22" s="169">
        <f>(U18/(U6*C28))*100</f>
        <v>40.32258064516129</v>
      </c>
      <c r="V22" s="169">
        <f>(V18/(V6*C28))*100</f>
        <v>55.16129032258065</v>
      </c>
      <c r="W22" s="169">
        <f>(W18/(W6*C28))*100</f>
        <v>24.731182795698924</v>
      </c>
      <c r="X22" s="169">
        <f>(X18/(X6*C28))*100</f>
        <v>60.82949308755761</v>
      </c>
      <c r="Y22" s="169">
        <f>(Y18/(Y6*C28))*100</f>
        <v>49.377026796381635</v>
      </c>
      <c r="Z22" s="169" t="e">
        <f>(Z18/(Z6*C28))*100</f>
        <v>#DIV/0!</v>
      </c>
      <c r="AA22" s="169">
        <f>(AA18/(AA6*C28))*100</f>
        <v>0</v>
      </c>
      <c r="AB22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0" t="s">
        <v>95</v>
      </c>
      <c r="AQ22" s="20"/>
      <c r="AR22" s="20"/>
      <c r="AS22" s="20"/>
      <c r="AT22" s="25"/>
      <c r="AU22" s="25"/>
      <c r="AV22"/>
      <c r="AW22" s="12">
        <f t="shared" si="8"/>
        <v>16</v>
      </c>
      <c r="AX22" s="8" t="s">
        <v>94</v>
      </c>
      <c r="AY22" s="34">
        <v>7</v>
      </c>
      <c r="AZ22" s="16">
        <v>14</v>
      </c>
      <c r="BA22" s="16">
        <v>16</v>
      </c>
      <c r="BB22" s="16"/>
      <c r="BC22" s="16"/>
      <c r="BD22" s="17">
        <f t="shared" si="5"/>
        <v>16</v>
      </c>
      <c r="BE22" s="17">
        <f t="shared" si="6"/>
        <v>5</v>
      </c>
      <c r="BF22" s="17">
        <f t="shared" si="9"/>
        <v>147</v>
      </c>
      <c r="BG22" s="16"/>
      <c r="BH22" s="16"/>
      <c r="BI22" s="16"/>
      <c r="BJ22" s="16"/>
      <c r="BK22" s="16"/>
      <c r="BL22" s="16"/>
      <c r="BM22" s="16"/>
      <c r="BN22" s="16"/>
      <c r="BO22" s="46"/>
      <c r="BP22" s="16"/>
      <c r="BQ22" s="16">
        <v>147</v>
      </c>
      <c r="BR22" s="24">
        <v>184</v>
      </c>
      <c r="BS22" s="37">
        <f t="shared" si="7"/>
        <v>11.5</v>
      </c>
      <c r="BT22" s="28"/>
      <c r="BV22" s="12">
        <f t="shared" si="10"/>
        <v>16</v>
      </c>
      <c r="BW22" s="8" t="s">
        <v>94</v>
      </c>
      <c r="BX22" s="34">
        <v>7</v>
      </c>
      <c r="BY22" s="16">
        <v>14</v>
      </c>
      <c r="BZ22" s="16">
        <v>16</v>
      </c>
      <c r="CA22" s="16"/>
      <c r="CB22" s="16"/>
      <c r="CC22" s="17">
        <f t="shared" si="11"/>
        <v>16</v>
      </c>
      <c r="CD22" s="16"/>
      <c r="CE22" s="16"/>
      <c r="CF22" s="16"/>
      <c r="CG22" s="16"/>
      <c r="CH22" s="16"/>
      <c r="CI22" s="16"/>
      <c r="CJ22" s="16"/>
      <c r="CK22" s="16"/>
      <c r="CL22" s="46"/>
      <c r="CM22" s="16"/>
      <c r="CN22" s="16">
        <v>16</v>
      </c>
      <c r="CO22" s="28"/>
    </row>
    <row r="23" spans="1:93" ht="30" customHeight="1">
      <c r="A23" s="13">
        <f t="shared" si="12"/>
        <v>16</v>
      </c>
      <c r="B23" s="30" t="s">
        <v>135</v>
      </c>
      <c r="C23" s="169">
        <f aca="true" t="shared" si="19" ref="C23:K23">C16/C6</f>
        <v>3.0357142857142856</v>
      </c>
      <c r="D23" s="169">
        <f t="shared" si="19"/>
        <v>3.933333333333333</v>
      </c>
      <c r="E23" s="169">
        <f t="shared" si="19"/>
        <v>4.357142857142857</v>
      </c>
      <c r="F23" s="169">
        <f t="shared" si="19"/>
        <v>2.5</v>
      </c>
      <c r="G23" s="169">
        <f t="shared" si="19"/>
        <v>1.75</v>
      </c>
      <c r="H23" s="169">
        <f t="shared" si="19"/>
        <v>0.45454545454545453</v>
      </c>
      <c r="I23" s="169">
        <f t="shared" si="19"/>
        <v>0.8333333333333334</v>
      </c>
      <c r="J23" s="169">
        <f t="shared" si="19"/>
        <v>0.4</v>
      </c>
      <c r="K23" s="169">
        <f t="shared" si="19"/>
        <v>0.5</v>
      </c>
      <c r="L23" s="169">
        <f aca="true" t="shared" si="20" ref="L23:AA23">L16/L6</f>
        <v>5.416666666666667</v>
      </c>
      <c r="M23" s="169">
        <f t="shared" si="20"/>
        <v>6.533333333333333</v>
      </c>
      <c r="N23" s="169">
        <f t="shared" si="20"/>
        <v>3.1666666666666665</v>
      </c>
      <c r="O23" s="169">
        <f t="shared" si="20"/>
        <v>0.6666666666666666</v>
      </c>
      <c r="P23" s="169">
        <f t="shared" si="20"/>
        <v>0.9375</v>
      </c>
      <c r="Q23" s="169">
        <f t="shared" si="20"/>
        <v>3.4615384615384617</v>
      </c>
      <c r="R23" s="169">
        <f t="shared" si="20"/>
        <v>4.3</v>
      </c>
      <c r="S23" s="169">
        <f t="shared" si="20"/>
        <v>0</v>
      </c>
      <c r="T23" s="169">
        <f t="shared" si="20"/>
        <v>2.7142857142857144</v>
      </c>
      <c r="U23" s="169">
        <f t="shared" si="20"/>
        <v>2.45</v>
      </c>
      <c r="V23" s="169">
        <f t="shared" si="20"/>
        <v>3.55</v>
      </c>
      <c r="W23" s="169">
        <f t="shared" si="20"/>
        <v>0.16666666666666666</v>
      </c>
      <c r="X23" s="169">
        <f t="shared" si="20"/>
        <v>1.3571428571428572</v>
      </c>
      <c r="Y23" s="169">
        <f t="shared" si="20"/>
        <v>3.1296296296296298</v>
      </c>
      <c r="Z23" s="169" t="e">
        <f t="shared" si="20"/>
        <v>#DIV/0!</v>
      </c>
      <c r="AA23" s="169">
        <f t="shared" si="20"/>
        <v>0</v>
      </c>
      <c r="AB23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0"/>
      <c r="AQ23" s="20"/>
      <c r="AR23" s="20"/>
      <c r="AS23" s="20"/>
      <c r="AT23" s="25"/>
      <c r="AU23" s="25"/>
      <c r="AV23"/>
      <c r="AW23" s="12">
        <f t="shared" si="8"/>
        <v>17</v>
      </c>
      <c r="AX23" s="138" t="s">
        <v>173</v>
      </c>
      <c r="AY23" s="28">
        <v>3</v>
      </c>
      <c r="AZ23" s="16">
        <v>21</v>
      </c>
      <c r="BA23" s="16">
        <v>17</v>
      </c>
      <c r="BB23" s="16"/>
      <c r="BC23" s="16"/>
      <c r="BD23" s="17">
        <f t="shared" si="5"/>
        <v>17</v>
      </c>
      <c r="BE23" s="17">
        <f t="shared" si="6"/>
        <v>7</v>
      </c>
      <c r="BF23" s="17">
        <f t="shared" si="9"/>
        <v>86</v>
      </c>
      <c r="BG23" s="16">
        <v>18</v>
      </c>
      <c r="BH23" s="16"/>
      <c r="BI23" s="16"/>
      <c r="BJ23" s="16"/>
      <c r="BK23" s="16"/>
      <c r="BL23" s="16"/>
      <c r="BM23" s="16"/>
      <c r="BN23" s="16"/>
      <c r="BO23" s="46"/>
      <c r="BP23" s="16">
        <v>38</v>
      </c>
      <c r="BQ23" s="16">
        <v>30</v>
      </c>
      <c r="BR23" s="24">
        <v>54</v>
      </c>
      <c r="BS23" s="37">
        <f t="shared" si="7"/>
        <v>3.176470588235294</v>
      </c>
      <c r="BT23" s="28"/>
      <c r="BV23" s="12">
        <f t="shared" si="10"/>
        <v>17</v>
      </c>
      <c r="BW23" s="138" t="s">
        <v>173</v>
      </c>
      <c r="BX23" s="28">
        <v>3</v>
      </c>
      <c r="BY23" s="16">
        <v>21</v>
      </c>
      <c r="BZ23" s="16">
        <v>17</v>
      </c>
      <c r="CA23" s="16"/>
      <c r="CB23" s="16"/>
      <c r="CC23" s="17">
        <f t="shared" si="11"/>
        <v>17</v>
      </c>
      <c r="CD23" s="16"/>
      <c r="CE23" s="16"/>
      <c r="CF23" s="16"/>
      <c r="CG23" s="16"/>
      <c r="CH23" s="16"/>
      <c r="CI23" s="16"/>
      <c r="CJ23" s="16"/>
      <c r="CK23" s="16"/>
      <c r="CL23" s="46"/>
      <c r="CM23" s="16">
        <v>1</v>
      </c>
      <c r="CN23" s="16">
        <v>16</v>
      </c>
      <c r="CO23" s="28"/>
    </row>
    <row r="24" spans="1:93" ht="30" customHeight="1">
      <c r="A24" s="13">
        <f t="shared" si="12"/>
        <v>17</v>
      </c>
      <c r="B24" s="30" t="s">
        <v>138</v>
      </c>
      <c r="C24" s="169">
        <f>((C6*C28)-C18)/C16</f>
        <v>8.223529411764705</v>
      </c>
      <c r="D24" s="169">
        <f>((D6*C28)-D18)/D16</f>
        <v>2.983050847457627</v>
      </c>
      <c r="E24" s="169">
        <f>((E6*C28)-E18)/E16</f>
        <v>3.0081967213114753</v>
      </c>
      <c r="F24" s="169">
        <f>((F6*C28)-F18)/F16</f>
        <v>7.833333333333333</v>
      </c>
      <c r="G24" s="169">
        <f>((G6*C28)-G18)/G16</f>
        <v>7.761904761904762</v>
      </c>
      <c r="H24" s="169">
        <f>((H6*C28)-H18)/H16</f>
        <v>38.4</v>
      </c>
      <c r="I24" s="169">
        <f>((I6*C28)-I18)/I16</f>
        <v>10.3</v>
      </c>
      <c r="J24" s="169">
        <f>((J6*C28)-J18)/J16</f>
        <v>43</v>
      </c>
      <c r="K24" s="169">
        <f>((K6*C28)-K18)/K16</f>
        <v>35.666666666666664</v>
      </c>
      <c r="L24" s="169">
        <f>((L6*C28)-L18)/L16</f>
        <v>2.7282051282051283</v>
      </c>
      <c r="M24" s="169">
        <f>((M6*C28)-M18)/M16</f>
        <v>0.7704081632653061</v>
      </c>
      <c r="N24" s="169">
        <f>((N6*C28)-N18)/N16</f>
        <v>5.144736842105263</v>
      </c>
      <c r="O24" s="169">
        <f>((O6*C28)-O18)/O16</f>
        <v>38.75</v>
      </c>
      <c r="P24" s="169">
        <f>((P6*C28)-P18)/P16</f>
        <v>23.266666666666666</v>
      </c>
      <c r="Q24" s="169">
        <f>((Q6*C28)-Q18)/Q16</f>
        <v>4.155555555555556</v>
      </c>
      <c r="R24" s="169" t="e">
        <f>((R6*D28)-R18)/R16</f>
        <v>#VALUE!</v>
      </c>
      <c r="S24" s="169" t="e">
        <f>((S6*C28)-S18)/S16</f>
        <v>#DIV/0!</v>
      </c>
      <c r="T24" s="169">
        <f>((T6*B28)-T18)/T16</f>
        <v>-5.456140350877193</v>
      </c>
      <c r="U24" s="169">
        <f>((U6*C28)-U18)/U16</f>
        <v>7.551020408163265</v>
      </c>
      <c r="V24" s="169">
        <f>((V6*C28)-V18)/V16</f>
        <v>3.915492957746479</v>
      </c>
      <c r="W24" s="169">
        <f>((W6*C28)-W18)/W16</f>
        <v>140</v>
      </c>
      <c r="X24" s="169">
        <f>((X6*C28)-X18)/X16</f>
        <v>8.947368421052632</v>
      </c>
      <c r="Y24" s="169">
        <f>((Y6*C28)-Y18)/Y16</f>
        <v>5.014370245139476</v>
      </c>
      <c r="Z24" s="169">
        <f>((Z6*C28)-Z18)/Z16</f>
        <v>-2</v>
      </c>
      <c r="AA24" s="169" t="e">
        <f>((AA6*C28)-AA18)/AA16</f>
        <v>#DIV/0!</v>
      </c>
      <c r="AB24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0"/>
      <c r="AQ24" s="20"/>
      <c r="AR24" s="20"/>
      <c r="AS24" s="20"/>
      <c r="AT24" s="25"/>
      <c r="AU24" s="25"/>
      <c r="AV24"/>
      <c r="AW24" s="12">
        <f t="shared" si="8"/>
        <v>18</v>
      </c>
      <c r="AX24" s="11" t="s">
        <v>42</v>
      </c>
      <c r="AY24" s="24">
        <v>6</v>
      </c>
      <c r="AZ24" s="24">
        <v>32</v>
      </c>
      <c r="BA24" s="24">
        <v>31</v>
      </c>
      <c r="BB24" s="24"/>
      <c r="BC24" s="24"/>
      <c r="BD24" s="17">
        <f t="shared" si="5"/>
        <v>31</v>
      </c>
      <c r="BE24" s="17">
        <f t="shared" si="6"/>
        <v>7</v>
      </c>
      <c r="BF24" s="17">
        <f t="shared" si="9"/>
        <v>264</v>
      </c>
      <c r="BG24" s="24"/>
      <c r="BH24" s="24"/>
      <c r="BI24" s="24"/>
      <c r="BJ24" s="24"/>
      <c r="BK24" s="24"/>
      <c r="BL24" s="24"/>
      <c r="BM24" s="24"/>
      <c r="BN24" s="24"/>
      <c r="BO24" s="47"/>
      <c r="BP24" s="24"/>
      <c r="BQ24" s="24">
        <v>264</v>
      </c>
      <c r="BR24" s="24">
        <v>175</v>
      </c>
      <c r="BS24" s="37">
        <f t="shared" si="7"/>
        <v>5.645161290322581</v>
      </c>
      <c r="BT24" s="35"/>
      <c r="BV24" s="12">
        <f t="shared" si="10"/>
        <v>18</v>
      </c>
      <c r="BW24" s="11" t="s">
        <v>42</v>
      </c>
      <c r="BX24" s="24">
        <v>6</v>
      </c>
      <c r="BY24" s="24">
        <v>32</v>
      </c>
      <c r="BZ24" s="24">
        <v>31</v>
      </c>
      <c r="CA24" s="24"/>
      <c r="CB24" s="24"/>
      <c r="CC24" s="17">
        <f t="shared" si="11"/>
        <v>31</v>
      </c>
      <c r="CD24" s="24"/>
      <c r="CE24" s="24"/>
      <c r="CF24" s="24"/>
      <c r="CG24" s="24"/>
      <c r="CH24" s="24"/>
      <c r="CI24" s="24"/>
      <c r="CJ24" s="24"/>
      <c r="CK24" s="24"/>
      <c r="CL24" s="47"/>
      <c r="CM24" s="24"/>
      <c r="CN24" s="24">
        <v>31</v>
      </c>
      <c r="CO24" s="35"/>
    </row>
    <row r="25" spans="1:93" ht="30" customHeight="1">
      <c r="A25" s="13">
        <f t="shared" si="12"/>
        <v>18</v>
      </c>
      <c r="B25" s="11" t="s">
        <v>137</v>
      </c>
      <c r="C25" s="169" t="e">
        <f>((C13+C14)/#REF!)*1000</f>
        <v>#REF!</v>
      </c>
      <c r="D25" s="169" t="e">
        <f>((D13+D14)/#REF!)*1000</f>
        <v>#REF!</v>
      </c>
      <c r="E25" s="169" t="e">
        <f>((E13+E14)/#REF!)*1000</f>
        <v>#REF!</v>
      </c>
      <c r="F25" s="169" t="e">
        <f>((F13+F14)/#REF!)*1000</f>
        <v>#REF!</v>
      </c>
      <c r="G25" s="169" t="e">
        <f>((G13+G14)/#REF!)*1000</f>
        <v>#REF!</v>
      </c>
      <c r="H25" s="169" t="e">
        <f>((H13+H14)/#REF!)*1000</f>
        <v>#REF!</v>
      </c>
      <c r="I25" s="169" t="e">
        <f>((I13+I14)/#REF!)*1000</f>
        <v>#REF!</v>
      </c>
      <c r="J25" s="169" t="e">
        <f>((J13+J14)/#REF!)*1000</f>
        <v>#REF!</v>
      </c>
      <c r="K25" s="169" t="e">
        <f>((K13+K14)/#REF!)*1000</f>
        <v>#REF!</v>
      </c>
      <c r="L25" s="169" t="e">
        <f>((L13+L14)/#REF!)*1000</f>
        <v>#REF!</v>
      </c>
      <c r="M25" s="169" t="e">
        <f>((M13+M14)/#REF!)*1000</f>
        <v>#REF!</v>
      </c>
      <c r="N25" s="169" t="e">
        <f>((N13+N14)/#REF!)*1000</f>
        <v>#REF!</v>
      </c>
      <c r="O25" s="169" t="e">
        <f>((O13+O14)/#REF!)*1000</f>
        <v>#REF!</v>
      </c>
      <c r="P25" s="169" t="e">
        <f>((P13+P14)/#REF!)*1000</f>
        <v>#REF!</v>
      </c>
      <c r="Q25" s="169" t="e">
        <f>((Q13+Q14)/#REF!)*1000</f>
        <v>#REF!</v>
      </c>
      <c r="R25" s="169" t="e">
        <f>((R13+R14)/#REF!)*1000</f>
        <v>#REF!</v>
      </c>
      <c r="S25" s="169" t="e">
        <f>((S13+S14)/#REF!)*1000</f>
        <v>#REF!</v>
      </c>
      <c r="T25" s="169" t="e">
        <f>((T13+T14)/AA16)*1000</f>
        <v>#DIV/0!</v>
      </c>
      <c r="U25" s="169" t="e">
        <f>((U13+U14)/#REF!)*1000</f>
        <v>#REF!</v>
      </c>
      <c r="V25" s="169" t="e">
        <f>((V13+V14)/#REF!)*1000</f>
        <v>#REF!</v>
      </c>
      <c r="W25" s="169">
        <f>((W13+W14)/Z16)*1000</f>
        <v>0</v>
      </c>
      <c r="X25" s="169" t="e">
        <f>((X13+X14)/#REF!)*1000</f>
        <v>#REF!</v>
      </c>
      <c r="Y25" s="169" t="e">
        <f>((Y13+Y14)/#REF!)*1000</f>
        <v>#REF!</v>
      </c>
      <c r="Z25" s="169" t="e">
        <f>((Z13+Z14)/#REF!)*1000</f>
        <v>#REF!</v>
      </c>
      <c r="AA25" s="169" t="e">
        <f>((AA13+AA14)/#REF!)*1000</f>
        <v>#REF!</v>
      </c>
      <c r="AB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0"/>
      <c r="AQ25" s="20"/>
      <c r="AR25" s="20"/>
      <c r="AS25" s="20"/>
      <c r="AT25" s="25"/>
      <c r="AU25" s="25"/>
      <c r="AV25"/>
      <c r="AW25" s="188" t="s">
        <v>82</v>
      </c>
      <c r="AX25" s="188"/>
      <c r="AY25" s="17">
        <f aca="true" t="shared" si="21" ref="AY25:BE25">SUM(AY7:AY24)</f>
        <v>186</v>
      </c>
      <c r="AZ25" s="17">
        <f t="shared" si="21"/>
        <v>1204</v>
      </c>
      <c r="BA25" s="17">
        <f t="shared" si="21"/>
        <v>1132</v>
      </c>
      <c r="BB25" s="17">
        <f t="shared" si="21"/>
        <v>16</v>
      </c>
      <c r="BC25" s="17">
        <f t="shared" si="21"/>
        <v>35</v>
      </c>
      <c r="BD25" s="17">
        <f t="shared" si="21"/>
        <v>1183</v>
      </c>
      <c r="BE25" s="17">
        <f t="shared" si="21"/>
        <v>207</v>
      </c>
      <c r="BF25" s="17">
        <f t="shared" si="9"/>
        <v>5786</v>
      </c>
      <c r="BG25" s="17">
        <f aca="true" t="shared" si="22" ref="BG25:BR25">SUM(BG7:BG24)</f>
        <v>209</v>
      </c>
      <c r="BH25" s="17">
        <f t="shared" si="22"/>
        <v>145</v>
      </c>
      <c r="BI25" s="17">
        <f t="shared" si="22"/>
        <v>337</v>
      </c>
      <c r="BJ25" s="17">
        <f>SUM(BJ7:BJ24)</f>
        <v>74</v>
      </c>
      <c r="BK25" s="17">
        <f>SUM(BK7:BK24)</f>
        <v>79</v>
      </c>
      <c r="BL25" s="17">
        <f>SUM(BL7:BL24)</f>
        <v>0</v>
      </c>
      <c r="BM25" s="17">
        <f>SUM(BM7:BM24)</f>
        <v>50</v>
      </c>
      <c r="BN25" s="17">
        <f t="shared" si="22"/>
        <v>295</v>
      </c>
      <c r="BO25" s="17">
        <f t="shared" si="22"/>
        <v>802</v>
      </c>
      <c r="BP25" s="17">
        <f t="shared" si="22"/>
        <v>742</v>
      </c>
      <c r="BQ25" s="17">
        <f t="shared" si="22"/>
        <v>3053</v>
      </c>
      <c r="BR25" s="17">
        <f t="shared" si="22"/>
        <v>5154</v>
      </c>
      <c r="BS25" s="37">
        <f t="shared" si="7"/>
        <v>4.356720202874049</v>
      </c>
      <c r="BT25" s="17">
        <f>SUM(BT7:BT24)</f>
        <v>28</v>
      </c>
      <c r="BV25" s="188" t="s">
        <v>82</v>
      </c>
      <c r="BW25" s="188"/>
      <c r="BX25" s="17">
        <f>SUM(BX7:BX24)</f>
        <v>186</v>
      </c>
      <c r="BY25" s="17">
        <f>SUM(BY7:BY24)</f>
        <v>1204</v>
      </c>
      <c r="BZ25" s="17">
        <f>SUM(BZ7:BZ24)</f>
        <v>1132</v>
      </c>
      <c r="CA25" s="17">
        <f>SUM(CA7:CA24)</f>
        <v>16</v>
      </c>
      <c r="CB25" s="17">
        <f>SUM(CB7:CB24)</f>
        <v>35</v>
      </c>
      <c r="CC25" s="17">
        <f t="shared" si="11"/>
        <v>1183</v>
      </c>
      <c r="CD25" s="17">
        <f aca="true" t="shared" si="23" ref="CD25:CO25">SUM(CD7:CD24)</f>
        <v>22</v>
      </c>
      <c r="CE25" s="17">
        <f aca="true" t="shared" si="24" ref="CE25:CJ25">SUM(CE7:CE24)</f>
        <v>4</v>
      </c>
      <c r="CF25" s="17">
        <f t="shared" si="24"/>
        <v>10</v>
      </c>
      <c r="CG25" s="17">
        <f t="shared" si="24"/>
        <v>2</v>
      </c>
      <c r="CH25" s="17">
        <f t="shared" si="24"/>
        <v>3</v>
      </c>
      <c r="CI25" s="17">
        <f t="shared" si="24"/>
        <v>0</v>
      </c>
      <c r="CJ25" s="17">
        <f t="shared" si="24"/>
        <v>0</v>
      </c>
      <c r="CK25" s="17">
        <f t="shared" si="23"/>
        <v>57</v>
      </c>
      <c r="CL25" s="17">
        <f t="shared" si="23"/>
        <v>133</v>
      </c>
      <c r="CM25" s="17">
        <f t="shared" si="23"/>
        <v>193</v>
      </c>
      <c r="CN25" s="17">
        <f t="shared" si="23"/>
        <v>759</v>
      </c>
      <c r="CO25" s="17">
        <f t="shared" si="23"/>
        <v>28</v>
      </c>
    </row>
    <row r="26" spans="1:93" ht="30" customHeight="1">
      <c r="A26" s="13">
        <f t="shared" si="12"/>
        <v>19</v>
      </c>
      <c r="B26" s="11" t="s">
        <v>136</v>
      </c>
      <c r="C26" s="169" t="e">
        <f>(C14/#REF!)*1000</f>
        <v>#REF!</v>
      </c>
      <c r="D26" s="169" t="e">
        <f>(D14/#REF!)*1000</f>
        <v>#REF!</v>
      </c>
      <c r="E26" s="169" t="e">
        <f>(E14/#REF!)*1000</f>
        <v>#REF!</v>
      </c>
      <c r="F26" s="169" t="e">
        <f>(F14/#REF!)*1000</f>
        <v>#REF!</v>
      </c>
      <c r="G26" s="169" t="e">
        <f>(G14/#REF!)*1000</f>
        <v>#REF!</v>
      </c>
      <c r="H26" s="169" t="e">
        <f>(H14/#REF!)*1000</f>
        <v>#REF!</v>
      </c>
      <c r="I26" s="169" t="e">
        <f>(I14/#REF!)*1000</f>
        <v>#REF!</v>
      </c>
      <c r="J26" s="169" t="e">
        <f>(J14/#REF!)*1000</f>
        <v>#REF!</v>
      </c>
      <c r="K26" s="169" t="e">
        <f>(K14/#REF!)*1000</f>
        <v>#REF!</v>
      </c>
      <c r="L26" s="169" t="e">
        <f>(L14/#REF!)*1000</f>
        <v>#REF!</v>
      </c>
      <c r="M26" s="169" t="e">
        <f>(M14/#REF!)*1000</f>
        <v>#REF!</v>
      </c>
      <c r="N26" s="169" t="e">
        <f>(N14/#REF!)*1000</f>
        <v>#REF!</v>
      </c>
      <c r="O26" s="169" t="e">
        <f>(O14/#REF!)*1000</f>
        <v>#REF!</v>
      </c>
      <c r="P26" s="169" t="e">
        <f>(P14/#REF!)*1000</f>
        <v>#REF!</v>
      </c>
      <c r="Q26" s="169" t="e">
        <f>(Q14/#REF!)*1000</f>
        <v>#REF!</v>
      </c>
      <c r="R26" s="169" t="e">
        <f>(R14/#REF!)*1000</f>
        <v>#REF!</v>
      </c>
      <c r="S26" s="169" t="e">
        <f>(S14/#REF!)*1000</f>
        <v>#REF!</v>
      </c>
      <c r="T26" s="169" t="e">
        <f>(T14/AA16)*1000</f>
        <v>#DIV/0!</v>
      </c>
      <c r="U26" s="169" t="e">
        <f>(U14/#REF!)*1000</f>
        <v>#REF!</v>
      </c>
      <c r="V26" s="169" t="e">
        <f>(V14/#REF!)*1000</f>
        <v>#REF!</v>
      </c>
      <c r="W26" s="169">
        <f>(W14/Z16)*1000</f>
        <v>0</v>
      </c>
      <c r="X26" s="169" t="e">
        <f>(X14/#REF!)*1000</f>
        <v>#REF!</v>
      </c>
      <c r="Y26" s="169" t="e">
        <f>(Y14/#REF!)*1000</f>
        <v>#REF!</v>
      </c>
      <c r="Z26" s="169" t="e">
        <f>(Z14/#REF!)*1000</f>
        <v>#REF!</v>
      </c>
      <c r="AA26" s="169" t="e">
        <f>(AA14/#REF!)*1000</f>
        <v>#REF!</v>
      </c>
      <c r="AB26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0"/>
      <c r="AQ26" s="20"/>
      <c r="AR26" s="20"/>
      <c r="AS26" s="20"/>
      <c r="AT26" s="25"/>
      <c r="AU26" s="25"/>
      <c r="AV26"/>
      <c r="AW26" s="12">
        <f>AW24+1</f>
        <v>19</v>
      </c>
      <c r="AX26" s="49" t="s">
        <v>96</v>
      </c>
      <c r="AY26" s="36">
        <v>4</v>
      </c>
      <c r="AZ26" s="36">
        <v>28</v>
      </c>
      <c r="BA26" s="36">
        <v>31</v>
      </c>
      <c r="BB26" s="36"/>
      <c r="BC26" s="36"/>
      <c r="BD26" s="17">
        <f>SUM(BA26:BC26)</f>
        <v>31</v>
      </c>
      <c r="BE26" s="17">
        <f>((SUM(AY26:AZ26))-(SUM(BA26:BC26)))</f>
        <v>1</v>
      </c>
      <c r="BF26" s="17">
        <f t="shared" si="9"/>
        <v>0</v>
      </c>
      <c r="BG26" s="36"/>
      <c r="BH26" s="36"/>
      <c r="BI26" s="36"/>
      <c r="BJ26" s="36"/>
      <c r="BK26" s="36"/>
      <c r="BL26" s="36"/>
      <c r="BM26" s="36"/>
      <c r="BN26" s="36"/>
      <c r="BO26" s="48"/>
      <c r="BP26" s="36"/>
      <c r="BQ26" s="36"/>
      <c r="BR26" s="36"/>
      <c r="BS26" s="37">
        <f t="shared" si="7"/>
        <v>0</v>
      </c>
      <c r="BT26" s="35"/>
      <c r="BV26" s="12">
        <f>BV24+1</f>
        <v>19</v>
      </c>
      <c r="BW26" s="49" t="s">
        <v>96</v>
      </c>
      <c r="BX26" s="36">
        <v>4</v>
      </c>
      <c r="BY26" s="36">
        <v>28</v>
      </c>
      <c r="BZ26" s="36">
        <v>31</v>
      </c>
      <c r="CA26" s="36"/>
      <c r="CB26" s="36"/>
      <c r="CC26" s="17">
        <f t="shared" si="11"/>
        <v>0</v>
      </c>
      <c r="CD26" s="36"/>
      <c r="CE26" s="36"/>
      <c r="CF26" s="36"/>
      <c r="CG26" s="36"/>
      <c r="CH26" s="36"/>
      <c r="CI26" s="36"/>
      <c r="CJ26" s="36"/>
      <c r="CK26" s="36"/>
      <c r="CL26" s="48"/>
      <c r="CM26" s="36"/>
      <c r="CN26" s="36"/>
      <c r="CO26" s="36"/>
    </row>
    <row r="27" spans="1:93" ht="30" customHeight="1">
      <c r="A27" s="13">
        <f t="shared" si="12"/>
        <v>20</v>
      </c>
      <c r="B27" s="30" t="s">
        <v>80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0"/>
      <c r="AQ27" s="20"/>
      <c r="AR27" s="20"/>
      <c r="AS27" s="20"/>
      <c r="AT27" s="25"/>
      <c r="AU27" s="25"/>
      <c r="AV27"/>
      <c r="AW27" s="43" t="s">
        <v>21</v>
      </c>
      <c r="AX27" s="43"/>
      <c r="AY27" s="39">
        <f>C28</f>
        <v>31</v>
      </c>
      <c r="AZ27" s="43" t="s">
        <v>20</v>
      </c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U27" s="25"/>
      <c r="BV27" s="43" t="s">
        <v>21</v>
      </c>
      <c r="BW27" s="43"/>
      <c r="BX27" s="39">
        <f>C28</f>
        <v>31</v>
      </c>
      <c r="BY27" s="43" t="s">
        <v>20</v>
      </c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O27" s="25"/>
    </row>
    <row r="28" spans="1:93" ht="16.5" customHeight="1">
      <c r="A28" s="40" t="s">
        <v>21</v>
      </c>
      <c r="B28" s="40"/>
      <c r="C28" s="41">
        <v>31</v>
      </c>
      <c r="D28" s="40" t="s">
        <v>20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0"/>
      <c r="AQ28" s="20"/>
      <c r="AR28" s="21"/>
      <c r="AS28" s="21"/>
      <c r="AT28" s="25"/>
      <c r="AU28" s="25"/>
      <c r="AV28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44" t="s">
        <v>164</v>
      </c>
      <c r="BQ28" s="44"/>
      <c r="BR28" s="44"/>
      <c r="BS28" s="44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44" t="s">
        <v>163</v>
      </c>
      <c r="CL28" s="44"/>
      <c r="CM28" s="44"/>
      <c r="CN28" s="44"/>
      <c r="CO28" s="44"/>
    </row>
    <row r="29" spans="1:93" ht="16.5" customHeight="1">
      <c r="A29" s="43" t="s">
        <v>184</v>
      </c>
      <c r="B29" s="40"/>
      <c r="C29" s="41"/>
      <c r="D29" s="40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0"/>
      <c r="AQ29" s="20"/>
      <c r="AR29" s="21"/>
      <c r="AS29" s="21"/>
      <c r="AT29" s="25"/>
      <c r="AU29" s="25"/>
      <c r="AV29"/>
      <c r="AW29" s="25"/>
      <c r="AX29" s="25"/>
      <c r="AY29" s="25"/>
      <c r="AZ29" s="25"/>
      <c r="BA29" s="25"/>
      <c r="BB29" s="25"/>
      <c r="BC29" s="25"/>
      <c r="BD29" s="25"/>
      <c r="BE29" s="25"/>
      <c r="BO29" s="57" t="s">
        <v>95</v>
      </c>
      <c r="BP29" s="57"/>
      <c r="BQ29" s="57"/>
      <c r="BR29" s="57"/>
      <c r="BS29" s="57"/>
      <c r="BT29" s="57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L29" s="25"/>
      <c r="CM29" s="57" t="s">
        <v>95</v>
      </c>
      <c r="CN29" s="57"/>
      <c r="CO29" s="57"/>
    </row>
    <row r="30" spans="1:93" ht="16.5" customHeight="1">
      <c r="A30" s="43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/>
      <c r="Q30"/>
      <c r="R30"/>
      <c r="S30"/>
      <c r="T30"/>
      <c r="U30"/>
      <c r="V30" s="174" t="s">
        <v>209</v>
      </c>
      <c r="W30" s="174"/>
      <c r="X30" s="174"/>
      <c r="Y30" s="174"/>
      <c r="Z30" s="174"/>
      <c r="AA30" s="174"/>
      <c r="AB30" s="174"/>
      <c r="AC30" s="174"/>
      <c r="AD30" s="25"/>
      <c r="AE30" s="25"/>
      <c r="AF30" s="25"/>
      <c r="AG30" s="25"/>
      <c r="AH30" s="25"/>
      <c r="AI30" s="25"/>
      <c r="AJ30" s="25"/>
      <c r="AK30" s="25"/>
      <c r="AL30"/>
      <c r="AM30"/>
      <c r="AN30"/>
      <c r="AO30" s="76" t="s">
        <v>90</v>
      </c>
      <c r="AP30" s="76"/>
      <c r="AQ30" s="76"/>
      <c r="AR30" s="76"/>
      <c r="AS30" s="76"/>
      <c r="AT30" s="76"/>
      <c r="AU30" s="25"/>
      <c r="AV30"/>
      <c r="AW30" s="25"/>
      <c r="AX30" s="25"/>
      <c r="AY30" s="25"/>
      <c r="AZ30" s="25"/>
      <c r="BA30" s="25"/>
      <c r="BB30" s="25"/>
      <c r="BC30" s="25"/>
      <c r="BD30" s="25"/>
      <c r="BE30" s="25"/>
      <c r="BO30" s="57"/>
      <c r="BP30" s="57"/>
      <c r="BQ30" s="57"/>
      <c r="BR30" s="57"/>
      <c r="BS30" s="57"/>
      <c r="BT30" s="57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L30" s="25"/>
      <c r="CM30" s="57"/>
      <c r="CN30" s="57"/>
      <c r="CO30" s="57"/>
    </row>
    <row r="31" spans="1:93" ht="15.75" customHeight="1">
      <c r="A31" s="43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9"/>
      <c r="Q31"/>
      <c r="R31"/>
      <c r="S31"/>
      <c r="T31"/>
      <c r="U31"/>
      <c r="V31" s="145"/>
      <c r="W31" s="145"/>
      <c r="X31" s="174" t="s">
        <v>205</v>
      </c>
      <c r="Y31" s="174"/>
      <c r="Z31" s="174"/>
      <c r="AA31" s="174"/>
      <c r="AB31" s="145"/>
      <c r="AC31" s="145"/>
      <c r="AD31" s="22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75" t="s">
        <v>91</v>
      </c>
      <c r="AP31" s="75"/>
      <c r="AQ31" s="75"/>
      <c r="AR31" s="75"/>
      <c r="AS31" s="75"/>
      <c r="AT31" s="75"/>
      <c r="AU31" s="25"/>
      <c r="AV31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45"/>
      <c r="BQ31" s="44"/>
      <c r="BR31" s="44"/>
      <c r="BS31" s="44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M31" s="45"/>
      <c r="CN31" s="44"/>
      <c r="CO31" s="44"/>
    </row>
    <row r="32" spans="2:93" ht="15">
      <c r="B32" s="42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/>
      <c r="Q32"/>
      <c r="R32"/>
      <c r="S32"/>
      <c r="T32"/>
      <c r="U32"/>
      <c r="V32" s="20"/>
      <c r="W32" s="20"/>
      <c r="X32" s="20"/>
      <c r="Y32" s="20"/>
      <c r="Z32" s="20"/>
      <c r="AA32" s="20"/>
      <c r="AB32" s="20"/>
      <c r="AC32" s="20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45"/>
      <c r="BQ32" s="44"/>
      <c r="BR32" s="44"/>
      <c r="BS32" s="44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45"/>
      <c r="CN32" s="44"/>
      <c r="CO32" s="44"/>
    </row>
    <row r="33" spans="1:93" ht="15" customHeight="1">
      <c r="A33" s="18"/>
      <c r="B33" s="43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  <c r="Q33"/>
      <c r="R33"/>
      <c r="S33"/>
      <c r="T33"/>
      <c r="U33"/>
      <c r="V33" s="20"/>
      <c r="W33" s="20"/>
      <c r="X33" s="20"/>
      <c r="Y33" s="20"/>
      <c r="Z33" s="20"/>
      <c r="AA33" s="20"/>
      <c r="AB33" s="20"/>
      <c r="AC33" s="21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 s="25"/>
      <c r="AX33" s="25"/>
      <c r="AY33" s="25"/>
      <c r="AZ33" s="25"/>
      <c r="BA33" s="25"/>
      <c r="BB33" s="25"/>
      <c r="BC33" s="25"/>
      <c r="BD33" s="25"/>
      <c r="BE33" s="25"/>
      <c r="BO33" s="56" t="s">
        <v>90</v>
      </c>
      <c r="BP33" s="56"/>
      <c r="BQ33" s="56"/>
      <c r="BR33" s="56"/>
      <c r="BS33" s="56"/>
      <c r="BT33" s="56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M33" s="56" t="s">
        <v>90</v>
      </c>
      <c r="CN33" s="56"/>
      <c r="CO33" s="56"/>
    </row>
    <row r="34" spans="1:93" ht="15" customHeight="1">
      <c r="A34"/>
      <c r="B34" s="51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/>
      <c r="R34"/>
      <c r="S34"/>
      <c r="T34"/>
      <c r="U34"/>
      <c r="V34" s="20"/>
      <c r="W34" s="20"/>
      <c r="X34" s="20"/>
      <c r="Y34" s="20"/>
      <c r="Z34" s="20"/>
      <c r="AA34" s="20"/>
      <c r="AB34" s="20"/>
      <c r="AC34" s="21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 s="40"/>
      <c r="AX34" s="42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57" t="s">
        <v>91</v>
      </c>
      <c r="BP34" s="57"/>
      <c r="BQ34" s="57"/>
      <c r="BR34" s="57"/>
      <c r="BS34" s="57"/>
      <c r="BT34" s="57"/>
      <c r="BU34" s="25"/>
      <c r="BV34" s="40"/>
      <c r="BW34" s="42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M34" s="57" t="s">
        <v>91</v>
      </c>
      <c r="CN34" s="57"/>
      <c r="CO34" s="57"/>
    </row>
    <row r="35" spans="1:48" ht="15" customHeight="1">
      <c r="A35" s="18"/>
      <c r="B35" s="51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/>
      <c r="R35"/>
      <c r="S35"/>
      <c r="T35"/>
      <c r="U35"/>
      <c r="V35" s="173"/>
      <c r="W35" s="173"/>
      <c r="X35" s="173"/>
      <c r="Y35" s="173"/>
      <c r="Z35" s="173"/>
      <c r="AA35" s="173"/>
      <c r="AB35" s="173"/>
      <c r="AC35" s="173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</row>
    <row r="36" spans="1:48" ht="15" customHeight="1">
      <c r="A36"/>
      <c r="B36" s="51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23"/>
      <c r="Q36"/>
      <c r="R36"/>
      <c r="S36"/>
      <c r="T36"/>
      <c r="U36"/>
      <c r="V36" s="174"/>
      <c r="W36" s="174"/>
      <c r="X36" s="174"/>
      <c r="Y36" s="174"/>
      <c r="Z36" s="174"/>
      <c r="AA36" s="174"/>
      <c r="AB36" s="174"/>
      <c r="AC36" s="174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</row>
    <row r="37" spans="1:48" ht="15" customHeight="1">
      <c r="A37" s="6"/>
      <c r="B37"/>
      <c r="C37" s="51"/>
      <c r="D37" s="51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5"/>
      <c r="Q37" s="5"/>
      <c r="R37" s="5"/>
      <c r="S37" s="5"/>
      <c r="T37" s="5"/>
      <c r="U37" s="5"/>
      <c r="V37" s="5"/>
      <c r="W37" s="5"/>
      <c r="X37" s="173" t="s">
        <v>206</v>
      </c>
      <c r="Y37" s="173"/>
      <c r="Z37" s="173"/>
      <c r="AA37" s="173"/>
      <c r="AB37" s="146"/>
      <c r="AC37" s="146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</row>
    <row r="38" spans="1:48" ht="1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 s="174" t="s">
        <v>207</v>
      </c>
      <c r="Y38" s="174"/>
      <c r="Z38" s="174"/>
      <c r="AA38" s="174"/>
      <c r="AB38" s="145"/>
      <c r="AC38" s="145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</row>
    <row r="39" spans="1:26" ht="15" customHeight="1">
      <c r="A39" s="26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174"/>
      <c r="V39" s="174"/>
      <c r="W39" s="174"/>
      <c r="X39" s="174"/>
      <c r="Y39" s="174"/>
      <c r="Z39" s="25"/>
    </row>
    <row r="40" spans="21:25" ht="15" customHeight="1">
      <c r="U40" s="174"/>
      <c r="V40" s="174"/>
      <c r="W40" s="174"/>
      <c r="X40" s="174"/>
      <c r="Y40" s="174"/>
    </row>
    <row r="41" spans="21:24" ht="15">
      <c r="U41" s="20"/>
      <c r="V41" s="20"/>
      <c r="W41" s="20"/>
      <c r="X41" s="20"/>
    </row>
    <row r="42" spans="21:24" ht="15">
      <c r="U42" s="20"/>
      <c r="V42" s="20"/>
      <c r="W42" s="21"/>
      <c r="X42" s="21"/>
    </row>
    <row r="43" spans="21:24" ht="15">
      <c r="U43" s="20"/>
      <c r="V43" s="20"/>
      <c r="W43" s="21"/>
      <c r="X43" s="21"/>
    </row>
  </sheetData>
  <sheetProtection/>
  <mergeCells count="71">
    <mergeCell ref="AY4:AZ5"/>
    <mergeCell ref="AW4:AW6"/>
    <mergeCell ref="Z4:Z5"/>
    <mergeCell ref="J4:J5"/>
    <mergeCell ref="K4:K5"/>
    <mergeCell ref="W4:W5"/>
    <mergeCell ref="L4:L5"/>
    <mergeCell ref="AC18:AD18"/>
    <mergeCell ref="AP4:AP5"/>
    <mergeCell ref="AQ4:AQ5"/>
    <mergeCell ref="AL4:AL5"/>
    <mergeCell ref="AX4:AX6"/>
    <mergeCell ref="AR4:AR5"/>
    <mergeCell ref="BV25:BW25"/>
    <mergeCell ref="AU4:AU5"/>
    <mergeCell ref="AS4:AS5"/>
    <mergeCell ref="AT4:AT5"/>
    <mergeCell ref="BE4:BE6"/>
    <mergeCell ref="BT4:BT6"/>
    <mergeCell ref="BG4:BS5"/>
    <mergeCell ref="BF4:BF6"/>
    <mergeCell ref="BA4:BD5"/>
    <mergeCell ref="AW25:AX25"/>
    <mergeCell ref="AW2:BT2"/>
    <mergeCell ref="A3:AA3"/>
    <mergeCell ref="AW3:BT3"/>
    <mergeCell ref="AN4:AN5"/>
    <mergeCell ref="AO4:AO5"/>
    <mergeCell ref="AC4:AC5"/>
    <mergeCell ref="AM4:AM5"/>
    <mergeCell ref="AE4:AE5"/>
    <mergeCell ref="C4:C5"/>
    <mergeCell ref="R4:R5"/>
    <mergeCell ref="G4:G5"/>
    <mergeCell ref="AC2:AU2"/>
    <mergeCell ref="M4:M5"/>
    <mergeCell ref="N4:N5"/>
    <mergeCell ref="Q4:Q5"/>
    <mergeCell ref="AC3:AU3"/>
    <mergeCell ref="AF4:AG4"/>
    <mergeCell ref="AH4:AK4"/>
    <mergeCell ref="AD4:AD5"/>
    <mergeCell ref="BV1:CO1"/>
    <mergeCell ref="BV2:CO2"/>
    <mergeCell ref="BV3:CO3"/>
    <mergeCell ref="BV4:BV6"/>
    <mergeCell ref="BW4:BW6"/>
    <mergeCell ref="CO4:CO6"/>
    <mergeCell ref="CD4:CN5"/>
    <mergeCell ref="BZ4:CC5"/>
    <mergeCell ref="BX4:BY5"/>
    <mergeCell ref="U40:Y40"/>
    <mergeCell ref="AA4:AA5"/>
    <mergeCell ref="U39:Y39"/>
    <mergeCell ref="U4:U5"/>
    <mergeCell ref="V30:AC30"/>
    <mergeCell ref="X31:AA31"/>
    <mergeCell ref="X37:AA37"/>
    <mergeCell ref="X38:AA38"/>
    <mergeCell ref="V35:AC35"/>
    <mergeCell ref="V36:AC36"/>
    <mergeCell ref="A1:AA1"/>
    <mergeCell ref="D4:D5"/>
    <mergeCell ref="AW1:BT1"/>
    <mergeCell ref="E4:E5"/>
    <mergeCell ref="AC1:AU1"/>
    <mergeCell ref="A2:AA2"/>
    <mergeCell ref="F4:F5"/>
    <mergeCell ref="A4:A5"/>
    <mergeCell ref="B4:B5"/>
    <mergeCell ref="Y4:Y5"/>
  </mergeCells>
  <printOptions/>
  <pageMargins left="0.1968503937007874" right="0.7874015748031497" top="0.3937007874015748" bottom="0.1968503937007874" header="0" footer="0"/>
  <pageSetup orientation="landscape" paperSize="5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P42"/>
  <sheetViews>
    <sheetView showZeros="0" zoomScale="60" zoomScaleNormal="60" zoomScalePageLayoutView="0" workbookViewId="0" topLeftCell="R20">
      <selection activeCell="A1" sqref="A1:AV39"/>
    </sheetView>
  </sheetViews>
  <sheetFormatPr defaultColWidth="9.140625" defaultRowHeight="12.75"/>
  <cols>
    <col min="1" max="1" width="5.421875" style="1" customWidth="1"/>
    <col min="2" max="2" width="24.28125" style="1" customWidth="1"/>
    <col min="3" max="6" width="8.7109375" style="1" customWidth="1"/>
    <col min="7" max="7" width="11.57421875" style="1" customWidth="1"/>
    <col min="8" max="8" width="13.8515625" style="1" customWidth="1"/>
    <col min="9" max="9" width="8.7109375" style="1" customWidth="1"/>
    <col min="10" max="10" width="10.7109375" style="1" customWidth="1"/>
    <col min="11" max="11" width="11.140625" style="1" customWidth="1"/>
    <col min="12" max="12" width="11.28125" style="1" customWidth="1"/>
    <col min="13" max="13" width="11.421875" style="1" customWidth="1"/>
    <col min="14" max="15" width="11.00390625" style="1" customWidth="1"/>
    <col min="16" max="19" width="8.7109375" style="1" customWidth="1"/>
    <col min="20" max="20" width="8.57421875" style="1" customWidth="1"/>
    <col min="21" max="21" width="9.7109375" style="1" customWidth="1"/>
    <col min="22" max="22" width="15.140625" style="1" customWidth="1"/>
    <col min="23" max="24" width="8.7109375" style="1" customWidth="1"/>
    <col min="25" max="25" width="9.57421875" style="1" customWidth="1"/>
    <col min="26" max="26" width="9.140625" style="1" customWidth="1"/>
    <col min="27" max="27" width="11.7109375" style="1" customWidth="1"/>
    <col min="28" max="28" width="10.8515625" style="1" customWidth="1"/>
    <col min="29" max="30" width="9.140625" style="1" customWidth="1"/>
    <col min="31" max="31" width="26.57421875" style="1" customWidth="1"/>
    <col min="32" max="39" width="9.140625" style="1" customWidth="1"/>
    <col min="40" max="40" width="13.28125" style="1" customWidth="1"/>
    <col min="41" max="42" width="9.140625" style="1" customWidth="1"/>
    <col min="43" max="44" width="9.8515625" style="1" customWidth="1"/>
    <col min="45" max="50" width="9.140625" style="1" customWidth="1"/>
    <col min="51" max="51" width="25.7109375" style="1" customWidth="1"/>
    <col min="52" max="58" width="9.140625" style="1" customWidth="1"/>
    <col min="59" max="59" width="10.421875" style="1" bestFit="1" customWidth="1"/>
    <col min="60" max="63" width="9.140625" style="1" customWidth="1"/>
    <col min="64" max="64" width="10.57421875" style="1" customWidth="1"/>
    <col min="65" max="72" width="9.140625" style="1" customWidth="1"/>
    <col min="73" max="73" width="8.140625" style="1" customWidth="1"/>
    <col min="74" max="75" width="9.140625" style="1" customWidth="1"/>
    <col min="76" max="76" width="25.8515625" style="1" customWidth="1"/>
    <col min="77" max="86" width="9.140625" style="1" customWidth="1"/>
    <col min="87" max="87" width="10.28125" style="1" customWidth="1"/>
    <col min="88" max="16384" width="9.140625" style="1" customWidth="1"/>
  </cols>
  <sheetData>
    <row r="1" spans="1:94" ht="18">
      <c r="A1" s="186" t="s">
        <v>92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89"/>
      <c r="AD1" s="186" t="s">
        <v>150</v>
      </c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89"/>
      <c r="AX1" s="186" t="s">
        <v>145</v>
      </c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90"/>
      <c r="BW1" s="186" t="s">
        <v>147</v>
      </c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</row>
    <row r="2" spans="1:94" ht="18">
      <c r="A2" s="186" t="s">
        <v>144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89"/>
      <c r="AD2" s="186" t="s">
        <v>144</v>
      </c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89"/>
      <c r="AX2" s="186" t="s">
        <v>146</v>
      </c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90"/>
      <c r="BW2" s="186" t="s">
        <v>146</v>
      </c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  <c r="CP2" s="186"/>
    </row>
    <row r="3" spans="1:94" ht="13.5" customHeight="1">
      <c r="A3" s="207" t="s">
        <v>196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89"/>
      <c r="AD3" s="187" t="str">
        <f>A3</f>
        <v>BULAN / TRIWULAN / TAHUN :          TRIWULAN  I          2022</v>
      </c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89"/>
      <c r="AX3" s="187" t="str">
        <f>A3</f>
        <v>BULAN / TRIWULAN / TAHUN :          TRIWULAN  I          2022</v>
      </c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91"/>
      <c r="BW3" s="187" t="str">
        <f>A3</f>
        <v>BULAN / TRIWULAN / TAHUN :          TRIWULAN  I          2022</v>
      </c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7"/>
    </row>
    <row r="4" spans="1:94" ht="24.75" customHeight="1">
      <c r="A4" s="193" t="s">
        <v>1</v>
      </c>
      <c r="B4" s="193" t="s">
        <v>2</v>
      </c>
      <c r="C4" s="193" t="s">
        <v>3</v>
      </c>
      <c r="D4" s="193" t="s">
        <v>65</v>
      </c>
      <c r="E4" s="193" t="s">
        <v>109</v>
      </c>
      <c r="F4" s="193" t="s">
        <v>5</v>
      </c>
      <c r="G4" s="193" t="s">
        <v>29</v>
      </c>
      <c r="H4" s="132" t="s">
        <v>198</v>
      </c>
      <c r="I4" s="193" t="s">
        <v>157</v>
      </c>
      <c r="J4" s="193" t="s">
        <v>139</v>
      </c>
      <c r="K4" s="193" t="s">
        <v>199</v>
      </c>
      <c r="L4" s="193" t="s">
        <v>200</v>
      </c>
      <c r="M4" s="73" t="s">
        <v>181</v>
      </c>
      <c r="N4" s="195" t="s">
        <v>86</v>
      </c>
      <c r="O4" s="77" t="s">
        <v>86</v>
      </c>
      <c r="P4" s="193" t="s">
        <v>100</v>
      </c>
      <c r="Q4" s="193" t="s">
        <v>101</v>
      </c>
      <c r="R4" s="132" t="s">
        <v>102</v>
      </c>
      <c r="S4" s="195" t="s">
        <v>104</v>
      </c>
      <c r="T4" s="195" t="s">
        <v>105</v>
      </c>
      <c r="U4" s="77" t="s">
        <v>106</v>
      </c>
      <c r="V4" s="77" t="s">
        <v>170</v>
      </c>
      <c r="W4" s="208" t="s">
        <v>176</v>
      </c>
      <c r="X4" s="77" t="s">
        <v>190</v>
      </c>
      <c r="Y4" s="135" t="s">
        <v>4</v>
      </c>
      <c r="Z4" s="195" t="s">
        <v>8</v>
      </c>
      <c r="AA4" s="198" t="s">
        <v>88</v>
      </c>
      <c r="AB4" s="204" t="s">
        <v>71</v>
      </c>
      <c r="AC4" s="2"/>
      <c r="AD4" s="189" t="s">
        <v>1</v>
      </c>
      <c r="AE4" s="189" t="s">
        <v>47</v>
      </c>
      <c r="AF4" s="189" t="s">
        <v>48</v>
      </c>
      <c r="AG4" s="205" t="s">
        <v>49</v>
      </c>
      <c r="AH4" s="184"/>
      <c r="AI4" s="205" t="s">
        <v>28</v>
      </c>
      <c r="AJ4" s="206"/>
      <c r="AK4" s="206"/>
      <c r="AL4" s="184"/>
      <c r="AM4" s="175" t="s">
        <v>50</v>
      </c>
      <c r="AN4" s="181" t="s">
        <v>76</v>
      </c>
      <c r="AO4" s="181" t="s">
        <v>51</v>
      </c>
      <c r="AP4" s="175" t="s">
        <v>52</v>
      </c>
      <c r="AQ4" s="181" t="s">
        <v>77</v>
      </c>
      <c r="AR4" s="181" t="s">
        <v>78</v>
      </c>
      <c r="AS4" s="181" t="s">
        <v>79</v>
      </c>
      <c r="AT4" s="181" t="s">
        <v>53</v>
      </c>
      <c r="AU4" s="181" t="s">
        <v>97</v>
      </c>
      <c r="AV4" s="181" t="s">
        <v>98</v>
      </c>
      <c r="AW4" s="2"/>
      <c r="AX4" s="181" t="s">
        <v>1</v>
      </c>
      <c r="AY4" s="181" t="s">
        <v>22</v>
      </c>
      <c r="AZ4" s="175" t="s">
        <v>23</v>
      </c>
      <c r="BA4" s="176"/>
      <c r="BB4" s="175" t="s">
        <v>28</v>
      </c>
      <c r="BC4" s="179"/>
      <c r="BD4" s="179"/>
      <c r="BE4" s="176"/>
      <c r="BF4" s="181" t="s">
        <v>24</v>
      </c>
      <c r="BG4" s="181" t="s">
        <v>72</v>
      </c>
      <c r="BH4" s="175" t="s">
        <v>25</v>
      </c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6"/>
      <c r="BU4" s="181" t="s">
        <v>71</v>
      </c>
      <c r="BV4" s="62"/>
      <c r="BW4" s="181" t="s">
        <v>1</v>
      </c>
      <c r="BX4" s="181" t="s">
        <v>22</v>
      </c>
      <c r="BY4" s="175" t="s">
        <v>23</v>
      </c>
      <c r="BZ4" s="176"/>
      <c r="CA4" s="175" t="s">
        <v>148</v>
      </c>
      <c r="CB4" s="179"/>
      <c r="CC4" s="179"/>
      <c r="CD4" s="176"/>
      <c r="CE4" s="175" t="s">
        <v>149</v>
      </c>
      <c r="CF4" s="179"/>
      <c r="CG4" s="179"/>
      <c r="CH4" s="179"/>
      <c r="CI4" s="179"/>
      <c r="CJ4" s="179"/>
      <c r="CK4" s="179"/>
      <c r="CL4" s="179"/>
      <c r="CM4" s="179"/>
      <c r="CN4" s="179"/>
      <c r="CO4" s="176"/>
      <c r="CP4" s="181" t="s">
        <v>71</v>
      </c>
    </row>
    <row r="5" spans="1:94" ht="24.75" customHeight="1">
      <c r="A5" s="194"/>
      <c r="B5" s="194"/>
      <c r="C5" s="194"/>
      <c r="D5" s="194"/>
      <c r="E5" s="194"/>
      <c r="F5" s="194"/>
      <c r="G5" s="194"/>
      <c r="H5" s="144" t="s">
        <v>183</v>
      </c>
      <c r="I5" s="194"/>
      <c r="J5" s="194"/>
      <c r="K5" s="194"/>
      <c r="L5" s="194"/>
      <c r="M5" s="74" t="s">
        <v>182</v>
      </c>
      <c r="N5" s="196"/>
      <c r="O5" s="78" t="s">
        <v>166</v>
      </c>
      <c r="P5" s="194"/>
      <c r="Q5" s="194"/>
      <c r="R5" s="133" t="s">
        <v>182</v>
      </c>
      <c r="S5" s="196"/>
      <c r="T5" s="196"/>
      <c r="U5" s="78" t="s">
        <v>175</v>
      </c>
      <c r="V5" s="78" t="s">
        <v>171</v>
      </c>
      <c r="W5" s="209"/>
      <c r="X5" s="78" t="s">
        <v>169</v>
      </c>
      <c r="Y5" s="136" t="s">
        <v>156</v>
      </c>
      <c r="Z5" s="196"/>
      <c r="AA5" s="199"/>
      <c r="AB5" s="204"/>
      <c r="AC5" s="2"/>
      <c r="AD5" s="189"/>
      <c r="AE5" s="189"/>
      <c r="AF5" s="189"/>
      <c r="AG5" s="7" t="s">
        <v>26</v>
      </c>
      <c r="AH5" s="7" t="s">
        <v>27</v>
      </c>
      <c r="AI5" s="7" t="s">
        <v>68</v>
      </c>
      <c r="AJ5" s="104" t="s">
        <v>59</v>
      </c>
      <c r="AK5" s="104" t="s">
        <v>172</v>
      </c>
      <c r="AL5" s="105" t="s">
        <v>69</v>
      </c>
      <c r="AM5" s="177"/>
      <c r="AN5" s="183"/>
      <c r="AO5" s="183"/>
      <c r="AP5" s="177"/>
      <c r="AQ5" s="183"/>
      <c r="AR5" s="183"/>
      <c r="AS5" s="183"/>
      <c r="AT5" s="183"/>
      <c r="AU5" s="183"/>
      <c r="AV5" s="183"/>
      <c r="AW5" s="2"/>
      <c r="AX5" s="182"/>
      <c r="AY5" s="182"/>
      <c r="AZ5" s="177"/>
      <c r="BA5" s="178"/>
      <c r="BB5" s="177"/>
      <c r="BC5" s="180"/>
      <c r="BD5" s="180"/>
      <c r="BE5" s="178"/>
      <c r="BF5" s="182"/>
      <c r="BG5" s="182"/>
      <c r="BH5" s="177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78"/>
      <c r="BU5" s="182"/>
      <c r="BV5" s="62"/>
      <c r="BW5" s="182"/>
      <c r="BX5" s="182"/>
      <c r="BY5" s="177"/>
      <c r="BZ5" s="178"/>
      <c r="CA5" s="177"/>
      <c r="CB5" s="180"/>
      <c r="CC5" s="180"/>
      <c r="CD5" s="178"/>
      <c r="CE5" s="177"/>
      <c r="CF5" s="180"/>
      <c r="CG5" s="180"/>
      <c r="CH5" s="180"/>
      <c r="CI5" s="180"/>
      <c r="CJ5" s="180"/>
      <c r="CK5" s="180"/>
      <c r="CL5" s="180"/>
      <c r="CM5" s="180"/>
      <c r="CN5" s="180"/>
      <c r="CO5" s="178"/>
      <c r="CP5" s="182"/>
    </row>
    <row r="6" spans="1:94" ht="24.75" customHeight="1">
      <c r="A6" s="13" t="s">
        <v>9</v>
      </c>
      <c r="B6" s="30" t="s">
        <v>13</v>
      </c>
      <c r="C6" s="55">
        <v>14</v>
      </c>
      <c r="D6" s="55">
        <v>16</v>
      </c>
      <c r="E6" s="55">
        <v>28</v>
      </c>
      <c r="F6" s="55">
        <v>28</v>
      </c>
      <c r="G6" s="55">
        <v>12</v>
      </c>
      <c r="H6" s="55">
        <v>9</v>
      </c>
      <c r="I6" s="55">
        <v>5</v>
      </c>
      <c r="J6" s="55">
        <v>5</v>
      </c>
      <c r="K6" s="55">
        <v>24</v>
      </c>
      <c r="L6" s="55">
        <v>24</v>
      </c>
      <c r="M6" s="55">
        <v>30</v>
      </c>
      <c r="N6" s="55">
        <v>32</v>
      </c>
      <c r="O6" s="55">
        <v>6</v>
      </c>
      <c r="P6" s="55">
        <v>23</v>
      </c>
      <c r="Q6" s="55">
        <v>22</v>
      </c>
      <c r="R6" s="55">
        <v>21</v>
      </c>
      <c r="S6" s="55">
        <v>10</v>
      </c>
      <c r="T6" s="55">
        <v>16</v>
      </c>
      <c r="U6" s="55">
        <v>16</v>
      </c>
      <c r="V6" s="55"/>
      <c r="W6" s="55">
        <v>6</v>
      </c>
      <c r="X6" s="137">
        <v>10</v>
      </c>
      <c r="Y6" s="101">
        <v>13</v>
      </c>
      <c r="Z6" s="95">
        <f>SUM(C6:Y6)</f>
        <v>370</v>
      </c>
      <c r="AA6" s="55"/>
      <c r="AB6" s="101">
        <v>4</v>
      </c>
      <c r="AC6"/>
      <c r="AD6" s="12">
        <v>1</v>
      </c>
      <c r="AE6" s="8" t="s">
        <v>176</v>
      </c>
      <c r="AF6" s="12">
        <v>6</v>
      </c>
      <c r="AG6" s="12">
        <v>4</v>
      </c>
      <c r="AH6" s="12">
        <v>73</v>
      </c>
      <c r="AI6" s="55">
        <v>71</v>
      </c>
      <c r="AJ6" s="12"/>
      <c r="AK6" s="12"/>
      <c r="AL6" s="79">
        <f aca="true" t="shared" si="0" ref="AL6:AL16">SUM(AI6:AK6)</f>
        <v>71</v>
      </c>
      <c r="AM6" s="80">
        <f>((SUM(AG6:AH6))-(SUM(AI6:AK6)))</f>
        <v>6</v>
      </c>
      <c r="AN6" s="81">
        <v>340</v>
      </c>
      <c r="AO6" s="81">
        <v>264</v>
      </c>
      <c r="AP6" s="82">
        <f aca="true" t="shared" si="1" ref="AP6:AP16">AO6/AL6</f>
        <v>3.7183098591549295</v>
      </c>
      <c r="AQ6" s="83">
        <f>AN6/AF21</f>
        <v>10.96774193548387</v>
      </c>
      <c r="AR6" s="83">
        <f>(AN6/(AF6*AF21))*100</f>
        <v>182.79569892473117</v>
      </c>
      <c r="AS6" s="83">
        <f aca="true" t="shared" si="2" ref="AS6:AS16">AL6/AF6</f>
        <v>11.833333333333334</v>
      </c>
      <c r="AT6" s="83">
        <f>((AF6*AF21)-AN6)/AL6</f>
        <v>-2.1690140845070425</v>
      </c>
      <c r="AU6" s="83">
        <f>((AJ6+AK6)/AL18)*1000</f>
        <v>0</v>
      </c>
      <c r="AV6" s="83">
        <f>(AK6/AL18)*1000</f>
        <v>0</v>
      </c>
      <c r="AW6"/>
      <c r="AX6" s="183"/>
      <c r="AY6" s="183"/>
      <c r="AZ6" s="7" t="s">
        <v>26</v>
      </c>
      <c r="BA6" s="7" t="s">
        <v>27</v>
      </c>
      <c r="BB6" s="7" t="s">
        <v>68</v>
      </c>
      <c r="BC6" s="7" t="s">
        <v>75</v>
      </c>
      <c r="BD6" s="10" t="s">
        <v>74</v>
      </c>
      <c r="BE6" s="27" t="s">
        <v>73</v>
      </c>
      <c r="BF6" s="183"/>
      <c r="BG6" s="183"/>
      <c r="BH6" s="92" t="s">
        <v>194</v>
      </c>
      <c r="BI6" s="92" t="s">
        <v>193</v>
      </c>
      <c r="BJ6" s="92" t="s">
        <v>169</v>
      </c>
      <c r="BK6" s="92" t="s">
        <v>157</v>
      </c>
      <c r="BL6" s="92" t="s">
        <v>139</v>
      </c>
      <c r="BM6" s="92" t="s">
        <v>177</v>
      </c>
      <c r="BN6" s="93" t="s">
        <v>176</v>
      </c>
      <c r="BO6" s="100" t="s">
        <v>161</v>
      </c>
      <c r="BP6" s="93" t="s">
        <v>30</v>
      </c>
      <c r="BQ6" s="92" t="s">
        <v>31</v>
      </c>
      <c r="BR6" s="92" t="s">
        <v>32</v>
      </c>
      <c r="BS6" s="92" t="s">
        <v>33</v>
      </c>
      <c r="BT6" s="7" t="s">
        <v>34</v>
      </c>
      <c r="BU6" s="183"/>
      <c r="BW6" s="183"/>
      <c r="BX6" s="183"/>
      <c r="BY6" s="7" t="s">
        <v>26</v>
      </c>
      <c r="BZ6" s="7" t="s">
        <v>27</v>
      </c>
      <c r="CA6" s="7" t="s">
        <v>68</v>
      </c>
      <c r="CB6" s="7" t="s">
        <v>75</v>
      </c>
      <c r="CC6" s="10" t="s">
        <v>74</v>
      </c>
      <c r="CD6" s="27" t="s">
        <v>73</v>
      </c>
      <c r="CE6" s="92" t="s">
        <v>194</v>
      </c>
      <c r="CF6" s="92" t="s">
        <v>193</v>
      </c>
      <c r="CG6" s="92" t="s">
        <v>169</v>
      </c>
      <c r="CH6" s="92" t="s">
        <v>157</v>
      </c>
      <c r="CI6" s="92" t="s">
        <v>139</v>
      </c>
      <c r="CJ6" s="92" t="s">
        <v>177</v>
      </c>
      <c r="CK6" s="93" t="s">
        <v>176</v>
      </c>
      <c r="CL6" s="100" t="s">
        <v>161</v>
      </c>
      <c r="CM6" s="93" t="s">
        <v>30</v>
      </c>
      <c r="CN6" s="92" t="s">
        <v>31</v>
      </c>
      <c r="CO6" s="92" t="s">
        <v>32</v>
      </c>
      <c r="CP6" s="183"/>
    </row>
    <row r="7" spans="1:94" ht="30" customHeight="1">
      <c r="A7" s="13" t="s">
        <v>10</v>
      </c>
      <c r="B7" s="30" t="s">
        <v>60</v>
      </c>
      <c r="C7" s="13"/>
      <c r="D7" s="13"/>
      <c r="E7" s="13"/>
      <c r="F7" s="13"/>
      <c r="G7" s="103"/>
      <c r="H7" s="103"/>
      <c r="I7" s="109"/>
      <c r="J7" s="13"/>
      <c r="K7" s="13"/>
      <c r="L7" s="13"/>
      <c r="M7" s="13"/>
      <c r="N7" s="103"/>
      <c r="O7" s="103"/>
      <c r="P7" s="103"/>
      <c r="Q7" s="13"/>
      <c r="R7" s="13"/>
      <c r="S7" s="13"/>
      <c r="T7" s="13"/>
      <c r="U7" s="13"/>
      <c r="V7" s="13"/>
      <c r="W7" s="13"/>
      <c r="X7" s="103"/>
      <c r="Y7" s="103"/>
      <c r="Z7" s="15">
        <f aca="true" t="shared" si="3" ref="Z7:Z19">SUM(C7:Y7)</f>
        <v>0</v>
      </c>
      <c r="AA7" s="13"/>
      <c r="AB7" s="32"/>
      <c r="AC7"/>
      <c r="AD7" s="12">
        <f aca="true" t="shared" si="4" ref="AD7:AD17">AD6+1</f>
        <v>2</v>
      </c>
      <c r="AE7" s="98" t="s">
        <v>161</v>
      </c>
      <c r="AF7" s="12">
        <v>25</v>
      </c>
      <c r="AG7" s="12">
        <v>17</v>
      </c>
      <c r="AH7" s="12">
        <v>163</v>
      </c>
      <c r="AI7" s="55">
        <v>164</v>
      </c>
      <c r="AJ7" s="12"/>
      <c r="AK7" s="12">
        <v>1</v>
      </c>
      <c r="AL7" s="79">
        <f t="shared" si="0"/>
        <v>165</v>
      </c>
      <c r="AM7" s="80">
        <f>((SUM(AG7:AH7))-(SUM(AI7:AK7)))</f>
        <v>15</v>
      </c>
      <c r="AN7" s="84">
        <v>896</v>
      </c>
      <c r="AO7" s="85">
        <v>741</v>
      </c>
      <c r="AP7" s="82">
        <f t="shared" si="1"/>
        <v>4.490909090909091</v>
      </c>
      <c r="AQ7" s="83">
        <f>AN7/AF21</f>
        <v>28.903225806451612</v>
      </c>
      <c r="AR7" s="83">
        <f>(AN7/(AF7*AF21))*100</f>
        <v>115.61290322580646</v>
      </c>
      <c r="AS7" s="83">
        <f t="shared" si="2"/>
        <v>6.6</v>
      </c>
      <c r="AT7" s="83">
        <f>((AF7*AF21)-AN7)/AL7</f>
        <v>-0.7333333333333333</v>
      </c>
      <c r="AU7" s="83">
        <f>((AJ7+AK7)/AL18)*1000</f>
        <v>0.355998576005696</v>
      </c>
      <c r="AV7" s="83">
        <f>(AK7/AL18)*1000</f>
        <v>0.355998576005696</v>
      </c>
      <c r="AW7"/>
      <c r="AX7" s="12">
        <v>1</v>
      </c>
      <c r="AY7" s="11" t="s">
        <v>61</v>
      </c>
      <c r="AZ7" s="16">
        <v>62</v>
      </c>
      <c r="BA7" s="16">
        <v>714</v>
      </c>
      <c r="BB7" s="16">
        <v>660</v>
      </c>
      <c r="BC7" s="16">
        <v>30</v>
      </c>
      <c r="BD7" s="16">
        <v>28</v>
      </c>
      <c r="BE7" s="17">
        <f aca="true" t="shared" si="5" ref="BE7:BE24">SUM(BB7:BD7)</f>
        <v>718</v>
      </c>
      <c r="BF7" s="17">
        <f aca="true" t="shared" si="6" ref="BF7:BF24">((SUM(AZ7:BA7))-(SUM(BB7:BD7)))</f>
        <v>58</v>
      </c>
      <c r="BG7" s="17">
        <f>BH7+BI7+BJ7+BK7+BL7+BM7+BN7+BO7+BP7+BQ7+BR7</f>
        <v>3226</v>
      </c>
      <c r="BH7" s="16">
        <v>205</v>
      </c>
      <c r="BI7" s="16">
        <v>288</v>
      </c>
      <c r="BJ7" s="16"/>
      <c r="BK7" s="16"/>
      <c r="BL7" s="16"/>
      <c r="BM7" s="16"/>
      <c r="BN7" s="16"/>
      <c r="BO7" s="16">
        <v>389</v>
      </c>
      <c r="BP7" s="46">
        <v>536</v>
      </c>
      <c r="BQ7" s="16">
        <v>308</v>
      </c>
      <c r="BR7" s="16">
        <v>1500</v>
      </c>
      <c r="BS7" s="24">
        <v>2678</v>
      </c>
      <c r="BT7" s="37">
        <f aca="true" t="shared" si="7" ref="BT7:BT26">BS7/BE7</f>
        <v>3.7298050139275767</v>
      </c>
      <c r="BU7" s="12"/>
      <c r="BW7" s="12">
        <v>1</v>
      </c>
      <c r="BX7" s="11" t="s">
        <v>61</v>
      </c>
      <c r="BY7" s="16">
        <v>62</v>
      </c>
      <c r="BZ7" s="16">
        <v>714</v>
      </c>
      <c r="CA7" s="16">
        <v>660</v>
      </c>
      <c r="CB7" s="16">
        <v>30</v>
      </c>
      <c r="CC7" s="16">
        <v>28</v>
      </c>
      <c r="CD7" s="17">
        <f>CE7+CF7+CG7+CH7+CI7+CJ7+CK7+CL7+CM7+CN7+CO7</f>
        <v>718</v>
      </c>
      <c r="CE7" s="16">
        <v>38</v>
      </c>
      <c r="CF7" s="16">
        <v>24</v>
      </c>
      <c r="CG7" s="16">
        <v>11</v>
      </c>
      <c r="CH7" s="16"/>
      <c r="CI7" s="16"/>
      <c r="CJ7" s="16"/>
      <c r="CK7" s="16"/>
      <c r="CL7" s="16">
        <v>67</v>
      </c>
      <c r="CM7" s="46">
        <v>21</v>
      </c>
      <c r="CN7" s="16">
        <v>162</v>
      </c>
      <c r="CO7" s="16">
        <v>395</v>
      </c>
      <c r="CP7" s="12"/>
    </row>
    <row r="8" spans="1:94" ht="30" customHeight="1">
      <c r="A8" s="13">
        <v>1</v>
      </c>
      <c r="B8" s="30" t="s">
        <v>14</v>
      </c>
      <c r="C8" s="13">
        <v>6</v>
      </c>
      <c r="D8" s="13">
        <v>9</v>
      </c>
      <c r="E8" s="13">
        <v>11</v>
      </c>
      <c r="F8" s="13">
        <v>4</v>
      </c>
      <c r="G8" s="13">
        <v>4</v>
      </c>
      <c r="H8" s="13">
        <v>4</v>
      </c>
      <c r="I8" s="13">
        <v>7</v>
      </c>
      <c r="J8" s="13">
        <v>3</v>
      </c>
      <c r="K8" s="13">
        <v>12</v>
      </c>
      <c r="L8" s="13">
        <v>2</v>
      </c>
      <c r="M8" s="13">
        <v>22</v>
      </c>
      <c r="N8" s="13">
        <v>31</v>
      </c>
      <c r="O8" s="13">
        <v>1</v>
      </c>
      <c r="P8" s="13">
        <v>7</v>
      </c>
      <c r="Q8" s="13">
        <v>5</v>
      </c>
      <c r="R8" s="13">
        <v>6</v>
      </c>
      <c r="S8" s="13">
        <v>4</v>
      </c>
      <c r="T8" s="13">
        <v>8</v>
      </c>
      <c r="U8" s="13">
        <v>16</v>
      </c>
      <c r="V8" s="13"/>
      <c r="W8" s="13">
        <v>4</v>
      </c>
      <c r="X8" s="32">
        <v>11</v>
      </c>
      <c r="Y8" s="32">
        <v>6</v>
      </c>
      <c r="Z8" s="15">
        <f t="shared" si="3"/>
        <v>183</v>
      </c>
      <c r="AA8" s="32"/>
      <c r="AB8" s="32"/>
      <c r="AC8"/>
      <c r="AD8" s="12">
        <f t="shared" si="4"/>
        <v>3</v>
      </c>
      <c r="AE8" s="8" t="s">
        <v>55</v>
      </c>
      <c r="AF8" s="12">
        <v>37</v>
      </c>
      <c r="AG8" s="12">
        <v>25</v>
      </c>
      <c r="AH8" s="12">
        <v>385</v>
      </c>
      <c r="AI8" s="55">
        <v>381</v>
      </c>
      <c r="AJ8" s="12">
        <v>2</v>
      </c>
      <c r="AK8" s="12">
        <v>3</v>
      </c>
      <c r="AL8" s="79">
        <f t="shared" si="0"/>
        <v>386</v>
      </c>
      <c r="AM8" s="80">
        <f>((SUM(AG8:AH8))-(SUM(AI8:AK8)))</f>
        <v>24</v>
      </c>
      <c r="AN8" s="85">
        <v>1721</v>
      </c>
      <c r="AO8" s="85">
        <v>1488</v>
      </c>
      <c r="AP8" s="82">
        <f t="shared" si="1"/>
        <v>3.854922279792746</v>
      </c>
      <c r="AQ8" s="83">
        <f>AN8/AF21</f>
        <v>55.516129032258064</v>
      </c>
      <c r="AR8" s="83">
        <f>(AN8/(AF8*AF21))*100</f>
        <v>150.04359197907584</v>
      </c>
      <c r="AS8" s="83">
        <f t="shared" si="2"/>
        <v>10.432432432432432</v>
      </c>
      <c r="AT8" s="83">
        <f>((AF8*AF21)-AN8)/AL8</f>
        <v>-1.4870466321243523</v>
      </c>
      <c r="AU8" s="83">
        <f>((AJ8+AK8)/AL18)*1000</f>
        <v>1.7799928800284799</v>
      </c>
      <c r="AV8" s="83">
        <f>(AK8/AL18)*1000</f>
        <v>1.067995728017088</v>
      </c>
      <c r="AW8"/>
      <c r="AX8" s="12">
        <f aca="true" t="shared" si="8" ref="AX8:AX24">AX7+1</f>
        <v>2</v>
      </c>
      <c r="AY8" s="11" t="s">
        <v>35</v>
      </c>
      <c r="AZ8" s="16">
        <v>32</v>
      </c>
      <c r="BA8" s="16">
        <v>229</v>
      </c>
      <c r="BB8" s="16">
        <v>210</v>
      </c>
      <c r="BC8" s="16">
        <v>3</v>
      </c>
      <c r="BD8" s="16">
        <v>5</v>
      </c>
      <c r="BE8" s="17">
        <f t="shared" si="5"/>
        <v>218</v>
      </c>
      <c r="BF8" s="17">
        <f t="shared" si="6"/>
        <v>43</v>
      </c>
      <c r="BG8" s="17">
        <f aca="true" t="shared" si="9" ref="BG8:BG26">BH8+BI8+BJ8+BK8+BL8+BM8+BN8+BO8+BP8+BQ8+BR8</f>
        <v>960</v>
      </c>
      <c r="BH8" s="16">
        <v>99</v>
      </c>
      <c r="BI8" s="16">
        <v>1</v>
      </c>
      <c r="BJ8" s="16"/>
      <c r="BK8" s="16"/>
      <c r="BL8" s="16"/>
      <c r="BM8" s="16"/>
      <c r="BN8" s="16"/>
      <c r="BO8" s="16">
        <v>85</v>
      </c>
      <c r="BP8" s="46">
        <v>136</v>
      </c>
      <c r="BQ8" s="16">
        <v>121</v>
      </c>
      <c r="BR8" s="16">
        <v>518</v>
      </c>
      <c r="BS8" s="24">
        <v>797</v>
      </c>
      <c r="BT8" s="37">
        <f t="shared" si="7"/>
        <v>3.6559633027522938</v>
      </c>
      <c r="BU8" s="55"/>
      <c r="BW8" s="12">
        <f aca="true" t="shared" si="10" ref="BW8:BW24">BW7+1</f>
        <v>2</v>
      </c>
      <c r="BX8" s="11" t="s">
        <v>35</v>
      </c>
      <c r="BY8" s="16">
        <v>32</v>
      </c>
      <c r="BZ8" s="16">
        <v>229</v>
      </c>
      <c r="CA8" s="16">
        <v>210</v>
      </c>
      <c r="CB8" s="16">
        <v>3</v>
      </c>
      <c r="CC8" s="16">
        <v>5</v>
      </c>
      <c r="CD8" s="17">
        <f aca="true" t="shared" si="11" ref="CD8:CD26">CE8+CF8+CG8+CH8+CI8+CJ8+CK8+CL8+CM8+CN8+CO8</f>
        <v>218</v>
      </c>
      <c r="CE8" s="16">
        <v>7</v>
      </c>
      <c r="CF8" s="16">
        <v>8</v>
      </c>
      <c r="CG8" s="16"/>
      <c r="CH8" s="16"/>
      <c r="CI8" s="16"/>
      <c r="CJ8" s="16"/>
      <c r="CK8" s="16"/>
      <c r="CL8" s="16">
        <v>14</v>
      </c>
      <c r="CM8" s="46">
        <v>21</v>
      </c>
      <c r="CN8" s="16">
        <v>26</v>
      </c>
      <c r="CO8" s="16">
        <v>142</v>
      </c>
      <c r="CP8" s="55"/>
    </row>
    <row r="9" spans="1:94" ht="30" customHeight="1">
      <c r="A9" s="13">
        <f>A8+1</f>
        <v>2</v>
      </c>
      <c r="B9" s="30" t="s">
        <v>15</v>
      </c>
      <c r="C9" s="13">
        <v>245</v>
      </c>
      <c r="D9" s="13">
        <v>146</v>
      </c>
      <c r="E9" s="13">
        <v>224</v>
      </c>
      <c r="F9" s="13">
        <v>191</v>
      </c>
      <c r="G9" s="13">
        <v>72</v>
      </c>
      <c r="H9" s="13">
        <v>52</v>
      </c>
      <c r="I9" s="13">
        <v>25</v>
      </c>
      <c r="J9" s="13">
        <v>16</v>
      </c>
      <c r="K9" s="13">
        <v>402</v>
      </c>
      <c r="L9" s="13">
        <v>31</v>
      </c>
      <c r="M9" s="13">
        <v>219</v>
      </c>
      <c r="N9" s="13">
        <v>216</v>
      </c>
      <c r="O9" s="13">
        <v>22</v>
      </c>
      <c r="P9" s="13">
        <v>24</v>
      </c>
      <c r="Q9" s="13">
        <v>164</v>
      </c>
      <c r="R9" s="13">
        <v>164</v>
      </c>
      <c r="S9" s="13">
        <v>135</v>
      </c>
      <c r="T9" s="13">
        <v>129</v>
      </c>
      <c r="U9" s="13">
        <v>119</v>
      </c>
      <c r="V9" s="13"/>
      <c r="W9" s="13">
        <v>73</v>
      </c>
      <c r="X9" s="32">
        <v>15</v>
      </c>
      <c r="Y9" s="32">
        <v>145</v>
      </c>
      <c r="Z9" s="15">
        <f t="shared" si="3"/>
        <v>2829</v>
      </c>
      <c r="AA9" s="32"/>
      <c r="AB9" s="32"/>
      <c r="AC9"/>
      <c r="AD9" s="12">
        <f t="shared" si="4"/>
        <v>4</v>
      </c>
      <c r="AE9" s="8" t="s">
        <v>56</v>
      </c>
      <c r="AF9" s="12">
        <v>38</v>
      </c>
      <c r="AG9" s="12">
        <v>16</v>
      </c>
      <c r="AH9" s="12">
        <v>377</v>
      </c>
      <c r="AI9" s="55">
        <v>378</v>
      </c>
      <c r="AJ9" s="12">
        <v>5</v>
      </c>
      <c r="AK9" s="12"/>
      <c r="AL9" s="79">
        <f t="shared" si="0"/>
        <v>383</v>
      </c>
      <c r="AM9" s="80">
        <f>((SUM(AG9:AH9))-(SUM(AI9:AK9)))</f>
        <v>10</v>
      </c>
      <c r="AN9" s="85">
        <v>1460</v>
      </c>
      <c r="AO9" s="85">
        <v>1247</v>
      </c>
      <c r="AP9" s="82">
        <f t="shared" si="1"/>
        <v>3.255874673629243</v>
      </c>
      <c r="AQ9" s="83">
        <f>AN9/AF21</f>
        <v>47.096774193548384</v>
      </c>
      <c r="AR9" s="83">
        <f>(AN9/(AF9*AF21))*100</f>
        <v>123.93887945670627</v>
      </c>
      <c r="AS9" s="83">
        <f t="shared" si="2"/>
        <v>10.078947368421053</v>
      </c>
      <c r="AT9" s="83">
        <f>((AF9*AF21)-AN9)/AL9</f>
        <v>-0.7362924281984334</v>
      </c>
      <c r="AU9" s="83">
        <f>((AJ9+AK9)/AL18)*1000</f>
        <v>1.7799928800284799</v>
      </c>
      <c r="AV9" s="83">
        <f>(AK9/AL18)*1000</f>
        <v>0</v>
      </c>
      <c r="AW9"/>
      <c r="AX9" s="12">
        <f t="shared" si="8"/>
        <v>3</v>
      </c>
      <c r="AY9" s="49" t="s">
        <v>173</v>
      </c>
      <c r="AZ9" s="16">
        <v>2</v>
      </c>
      <c r="BA9" s="16">
        <v>34</v>
      </c>
      <c r="BB9" s="16">
        <v>32</v>
      </c>
      <c r="BC9" s="16">
        <v>2</v>
      </c>
      <c r="BD9" s="16">
        <v>2</v>
      </c>
      <c r="BE9" s="17">
        <f t="shared" si="5"/>
        <v>36</v>
      </c>
      <c r="BF9" s="17">
        <f t="shared" si="6"/>
        <v>0</v>
      </c>
      <c r="BG9" s="17">
        <f t="shared" si="9"/>
        <v>204</v>
      </c>
      <c r="BH9" s="16">
        <v>6</v>
      </c>
      <c r="BI9" s="16"/>
      <c r="BJ9" s="16"/>
      <c r="BK9" s="16"/>
      <c r="BL9" s="16"/>
      <c r="BM9" s="16"/>
      <c r="BN9" s="16"/>
      <c r="BO9" s="16">
        <v>2</v>
      </c>
      <c r="BP9" s="16">
        <v>2</v>
      </c>
      <c r="BQ9" s="16">
        <v>24</v>
      </c>
      <c r="BR9" s="16">
        <v>170</v>
      </c>
      <c r="BS9" s="16">
        <v>490</v>
      </c>
      <c r="BT9" s="37">
        <f t="shared" si="7"/>
        <v>13.61111111111111</v>
      </c>
      <c r="BU9" s="16"/>
      <c r="BW9" s="12">
        <f t="shared" si="10"/>
        <v>3</v>
      </c>
      <c r="BX9" s="49" t="s">
        <v>173</v>
      </c>
      <c r="BY9" s="16">
        <v>2</v>
      </c>
      <c r="BZ9" s="16">
        <v>34</v>
      </c>
      <c r="CA9" s="16">
        <v>32</v>
      </c>
      <c r="CB9" s="16">
        <v>2</v>
      </c>
      <c r="CC9" s="16">
        <v>2</v>
      </c>
      <c r="CD9" s="17">
        <f t="shared" si="11"/>
        <v>36</v>
      </c>
      <c r="CE9" s="28">
        <v>1</v>
      </c>
      <c r="CF9" s="28"/>
      <c r="CG9" s="28"/>
      <c r="CH9" s="28"/>
      <c r="CI9" s="28"/>
      <c r="CJ9" s="28"/>
      <c r="CK9" s="28"/>
      <c r="CL9" s="28"/>
      <c r="CM9" s="28">
        <v>2</v>
      </c>
      <c r="CN9" s="28">
        <v>1</v>
      </c>
      <c r="CO9" s="28">
        <v>32</v>
      </c>
      <c r="CP9" s="16"/>
    </row>
    <row r="10" spans="1:94" ht="30" customHeight="1">
      <c r="A10" s="13">
        <f aca="true" t="shared" si="12" ref="A10:A27">A9+1</f>
        <v>3</v>
      </c>
      <c r="B10" s="30" t="s">
        <v>16</v>
      </c>
      <c r="C10" s="13">
        <v>13</v>
      </c>
      <c r="D10" s="13">
        <v>25</v>
      </c>
      <c r="E10" s="13">
        <v>37</v>
      </c>
      <c r="F10" s="13">
        <v>34</v>
      </c>
      <c r="G10" s="13">
        <v>54</v>
      </c>
      <c r="H10" s="13">
        <v>28</v>
      </c>
      <c r="I10" s="13">
        <v>32</v>
      </c>
      <c r="J10" s="13">
        <v>29</v>
      </c>
      <c r="K10" s="13">
        <v>53</v>
      </c>
      <c r="L10" s="13">
        <v>15</v>
      </c>
      <c r="M10" s="13">
        <v>43</v>
      </c>
      <c r="N10" s="13">
        <v>44</v>
      </c>
      <c r="O10" s="13">
        <v>1</v>
      </c>
      <c r="P10" s="13">
        <v>1</v>
      </c>
      <c r="Q10" s="13">
        <v>30</v>
      </c>
      <c r="R10" s="13">
        <v>16</v>
      </c>
      <c r="S10" s="13">
        <v>32</v>
      </c>
      <c r="T10" s="13">
        <v>16</v>
      </c>
      <c r="U10" s="13">
        <v>32</v>
      </c>
      <c r="V10" s="13"/>
      <c r="W10" s="13">
        <v>35</v>
      </c>
      <c r="X10" s="32">
        <v>31</v>
      </c>
      <c r="Y10" s="32"/>
      <c r="Z10" s="15">
        <f t="shared" si="3"/>
        <v>601</v>
      </c>
      <c r="AA10" s="32"/>
      <c r="AB10" s="32"/>
      <c r="AC10"/>
      <c r="AD10" s="12">
        <f t="shared" si="4"/>
        <v>5</v>
      </c>
      <c r="AE10" s="8" t="s">
        <v>57</v>
      </c>
      <c r="AF10" s="12">
        <v>120</v>
      </c>
      <c r="AG10" s="12">
        <v>86</v>
      </c>
      <c r="AH10" s="12">
        <v>1279</v>
      </c>
      <c r="AI10" s="55">
        <v>1234</v>
      </c>
      <c r="AJ10" s="12">
        <v>16</v>
      </c>
      <c r="AK10" s="12">
        <v>15</v>
      </c>
      <c r="AL10" s="79">
        <f t="shared" si="0"/>
        <v>1265</v>
      </c>
      <c r="AM10" s="80">
        <f>((SUM(AG10:AH10))-(SUM(AI10:AK10)))</f>
        <v>100</v>
      </c>
      <c r="AN10" s="85">
        <v>5434</v>
      </c>
      <c r="AO10" s="85">
        <v>4983</v>
      </c>
      <c r="AP10" s="82">
        <f t="shared" si="1"/>
        <v>3.9391304347826086</v>
      </c>
      <c r="AQ10" s="83">
        <f>AN10/AF21</f>
        <v>175.29032258064515</v>
      </c>
      <c r="AR10" s="83">
        <f>(AN10/(AF10*AF21))*100</f>
        <v>146.0752688172043</v>
      </c>
      <c r="AS10" s="83">
        <f t="shared" si="2"/>
        <v>10.541666666666666</v>
      </c>
      <c r="AT10" s="83">
        <f>((AF10*AF21)-AN10)/AL10</f>
        <v>-1.3549407114624505</v>
      </c>
      <c r="AU10" s="83">
        <f>((AJ10+AK10)/AL18)*1000</f>
        <v>11.035955856176576</v>
      </c>
      <c r="AV10" s="83">
        <f>(AK10/AL18)*1000</f>
        <v>5.33997864008544</v>
      </c>
      <c r="AW10"/>
      <c r="AX10" s="12">
        <f t="shared" si="8"/>
        <v>4</v>
      </c>
      <c r="AY10" s="11" t="s">
        <v>36</v>
      </c>
      <c r="AZ10" s="16">
        <v>17</v>
      </c>
      <c r="BA10" s="16">
        <v>400</v>
      </c>
      <c r="BB10" s="16">
        <v>390</v>
      </c>
      <c r="BC10" s="16">
        <v>4</v>
      </c>
      <c r="BD10" s="16">
        <v>9</v>
      </c>
      <c r="BE10" s="17">
        <f t="shared" si="5"/>
        <v>403</v>
      </c>
      <c r="BF10" s="17">
        <f t="shared" si="6"/>
        <v>14</v>
      </c>
      <c r="BG10" s="17">
        <f t="shared" si="9"/>
        <v>1780</v>
      </c>
      <c r="BH10" s="16">
        <v>9</v>
      </c>
      <c r="BI10" s="16"/>
      <c r="BJ10" s="16"/>
      <c r="BK10" s="16">
        <v>231</v>
      </c>
      <c r="BL10" s="16">
        <v>265</v>
      </c>
      <c r="BM10" s="16"/>
      <c r="BN10" s="16"/>
      <c r="BO10" s="16">
        <v>122</v>
      </c>
      <c r="BP10" s="16">
        <v>214</v>
      </c>
      <c r="BQ10" s="16">
        <v>238</v>
      </c>
      <c r="BR10" s="16">
        <v>701</v>
      </c>
      <c r="BS10" s="16">
        <v>1437</v>
      </c>
      <c r="BT10" s="37">
        <f t="shared" si="7"/>
        <v>3.56575682382134</v>
      </c>
      <c r="BU10" s="55"/>
      <c r="BW10" s="12">
        <f t="shared" si="10"/>
        <v>4</v>
      </c>
      <c r="BX10" s="11" t="s">
        <v>36</v>
      </c>
      <c r="BY10" s="16">
        <v>17</v>
      </c>
      <c r="BZ10" s="16">
        <v>400</v>
      </c>
      <c r="CA10" s="16">
        <v>390</v>
      </c>
      <c r="CB10" s="16">
        <v>4</v>
      </c>
      <c r="CC10" s="16">
        <v>9</v>
      </c>
      <c r="CD10" s="17">
        <f t="shared" si="11"/>
        <v>403</v>
      </c>
      <c r="CE10" s="16"/>
      <c r="CF10" s="16"/>
      <c r="CG10" s="16"/>
      <c r="CH10" s="16">
        <v>28</v>
      </c>
      <c r="CI10" s="16">
        <v>14</v>
      </c>
      <c r="CJ10" s="16"/>
      <c r="CK10" s="16"/>
      <c r="CL10" s="16">
        <v>41</v>
      </c>
      <c r="CM10" s="46">
        <v>66</v>
      </c>
      <c r="CN10" s="16">
        <v>39</v>
      </c>
      <c r="CO10" s="16">
        <v>215</v>
      </c>
      <c r="CP10" s="55"/>
    </row>
    <row r="11" spans="1:94" ht="30" customHeight="1">
      <c r="A11" s="13">
        <f t="shared" si="12"/>
        <v>4</v>
      </c>
      <c r="B11" s="30" t="s">
        <v>108</v>
      </c>
      <c r="C11" s="15">
        <f>SUM(C8:C10)</f>
        <v>264</v>
      </c>
      <c r="D11" s="15">
        <f aca="true" t="shared" si="13" ref="D11:W11">SUM(D8:D10)</f>
        <v>180</v>
      </c>
      <c r="E11" s="15">
        <f t="shared" si="13"/>
        <v>272</v>
      </c>
      <c r="F11" s="15">
        <f t="shared" si="13"/>
        <v>229</v>
      </c>
      <c r="G11" s="15">
        <f t="shared" si="13"/>
        <v>130</v>
      </c>
      <c r="H11" s="15">
        <f t="shared" si="13"/>
        <v>84</v>
      </c>
      <c r="I11" s="15">
        <f t="shared" si="13"/>
        <v>64</v>
      </c>
      <c r="J11" s="15">
        <f t="shared" si="13"/>
        <v>48</v>
      </c>
      <c r="K11" s="15">
        <f t="shared" si="13"/>
        <v>467</v>
      </c>
      <c r="L11" s="15">
        <f t="shared" si="13"/>
        <v>48</v>
      </c>
      <c r="M11" s="15">
        <f t="shared" si="13"/>
        <v>284</v>
      </c>
      <c r="N11" s="15">
        <f t="shared" si="13"/>
        <v>291</v>
      </c>
      <c r="O11" s="15">
        <f t="shared" si="13"/>
        <v>24</v>
      </c>
      <c r="P11" s="15">
        <f t="shared" si="13"/>
        <v>32</v>
      </c>
      <c r="Q11" s="15">
        <f t="shared" si="13"/>
        <v>199</v>
      </c>
      <c r="R11" s="15">
        <f t="shared" si="13"/>
        <v>186</v>
      </c>
      <c r="S11" s="15">
        <f t="shared" si="13"/>
        <v>171</v>
      </c>
      <c r="T11" s="15">
        <f t="shared" si="13"/>
        <v>153</v>
      </c>
      <c r="U11" s="15">
        <f t="shared" si="13"/>
        <v>167</v>
      </c>
      <c r="V11" s="15">
        <f t="shared" si="13"/>
        <v>0</v>
      </c>
      <c r="W11" s="15">
        <f t="shared" si="13"/>
        <v>112</v>
      </c>
      <c r="X11" s="15">
        <f>SUM(X8:X10)</f>
        <v>57</v>
      </c>
      <c r="Y11" s="15">
        <f>SUM(Y8:Y10)</f>
        <v>151</v>
      </c>
      <c r="Z11" s="15">
        <f t="shared" si="3"/>
        <v>3613</v>
      </c>
      <c r="AA11" s="15">
        <f>SUM(AA8:AA10)</f>
        <v>0</v>
      </c>
      <c r="AB11" s="15">
        <f>SUM(AB8:AB10)</f>
        <v>0</v>
      </c>
      <c r="AC11"/>
      <c r="AD11" s="12">
        <f t="shared" si="4"/>
        <v>6</v>
      </c>
      <c r="AE11" s="8" t="s">
        <v>194</v>
      </c>
      <c r="AF11" s="12">
        <v>11</v>
      </c>
      <c r="AG11" s="12">
        <v>4</v>
      </c>
      <c r="AH11" s="12">
        <v>74</v>
      </c>
      <c r="AI11" s="55">
        <v>8</v>
      </c>
      <c r="AJ11" s="12">
        <v>33</v>
      </c>
      <c r="AK11" s="12">
        <v>27</v>
      </c>
      <c r="AL11" s="79">
        <f t="shared" si="0"/>
        <v>68</v>
      </c>
      <c r="AM11" s="80">
        <f aca="true" t="shared" si="14" ref="AM11:AM16">((SUM(AG11:AH11))-(SUM(AI11:AK11)))</f>
        <v>10</v>
      </c>
      <c r="AN11" s="85">
        <v>556</v>
      </c>
      <c r="AO11" s="85">
        <v>148</v>
      </c>
      <c r="AP11" s="82">
        <f t="shared" si="1"/>
        <v>2.176470588235294</v>
      </c>
      <c r="AQ11" s="83">
        <f>AN11/AF21</f>
        <v>17.93548387096774</v>
      </c>
      <c r="AR11" s="83">
        <f>(AN11/(AF11*AF21))*100</f>
        <v>163.04985337243403</v>
      </c>
      <c r="AS11" s="83">
        <f t="shared" si="2"/>
        <v>6.181818181818182</v>
      </c>
      <c r="AT11" s="83">
        <f>((AF11*AF21)-AN11)/AL11</f>
        <v>-3.161764705882353</v>
      </c>
      <c r="AU11" s="83">
        <f>((AJ11+AK11)/AL18)*1000</f>
        <v>21.35991456034176</v>
      </c>
      <c r="AV11" s="83">
        <f>(AK11/AL18)*1000</f>
        <v>9.611961552153792</v>
      </c>
      <c r="AW11"/>
      <c r="AX11" s="12">
        <f t="shared" si="8"/>
        <v>5</v>
      </c>
      <c r="AY11" s="11" t="s">
        <v>37</v>
      </c>
      <c r="AZ11" s="16">
        <v>6</v>
      </c>
      <c r="BA11" s="16">
        <v>249</v>
      </c>
      <c r="BB11" s="16">
        <v>250</v>
      </c>
      <c r="BC11" s="16">
        <v>1</v>
      </c>
      <c r="BD11" s="16"/>
      <c r="BE11" s="17">
        <f t="shared" si="5"/>
        <v>251</v>
      </c>
      <c r="BF11" s="17">
        <f t="shared" si="6"/>
        <v>4</v>
      </c>
      <c r="BG11" s="17">
        <f t="shared" si="9"/>
        <v>779</v>
      </c>
      <c r="BH11" s="16">
        <v>40</v>
      </c>
      <c r="BI11" s="16"/>
      <c r="BJ11" s="16"/>
      <c r="BK11" s="16"/>
      <c r="BL11" s="16"/>
      <c r="BM11" s="16"/>
      <c r="BN11" s="16"/>
      <c r="BO11" s="16">
        <v>86</v>
      </c>
      <c r="BP11" s="46">
        <v>61</v>
      </c>
      <c r="BQ11" s="16">
        <v>53</v>
      </c>
      <c r="BR11" s="16">
        <v>539</v>
      </c>
      <c r="BS11" s="24">
        <v>374</v>
      </c>
      <c r="BT11" s="37">
        <f t="shared" si="7"/>
        <v>1.4900398406374502</v>
      </c>
      <c r="BU11" s="55"/>
      <c r="BW11" s="12">
        <f t="shared" si="10"/>
        <v>5</v>
      </c>
      <c r="BX11" s="11" t="s">
        <v>37</v>
      </c>
      <c r="BY11" s="16">
        <v>6</v>
      </c>
      <c r="BZ11" s="16">
        <v>249</v>
      </c>
      <c r="CA11" s="16">
        <v>250</v>
      </c>
      <c r="CB11" s="16">
        <v>1</v>
      </c>
      <c r="CC11" s="16"/>
      <c r="CD11" s="17">
        <f t="shared" si="11"/>
        <v>251</v>
      </c>
      <c r="CE11" s="16">
        <v>1</v>
      </c>
      <c r="CF11" s="16"/>
      <c r="CG11" s="16"/>
      <c r="CH11" s="16"/>
      <c r="CI11" s="16"/>
      <c r="CJ11" s="16"/>
      <c r="CK11" s="16"/>
      <c r="CL11" s="16">
        <v>6</v>
      </c>
      <c r="CM11" s="46">
        <v>19</v>
      </c>
      <c r="CN11" s="16">
        <v>16</v>
      </c>
      <c r="CO11" s="16">
        <v>209</v>
      </c>
      <c r="CP11" s="55"/>
    </row>
    <row r="12" spans="1:94" ht="30" customHeight="1">
      <c r="A12" s="13">
        <f t="shared" si="12"/>
        <v>5</v>
      </c>
      <c r="B12" s="30" t="s">
        <v>17</v>
      </c>
      <c r="C12" s="14">
        <v>9</v>
      </c>
      <c r="D12" s="14">
        <v>20</v>
      </c>
      <c r="E12" s="14">
        <v>28</v>
      </c>
      <c r="F12" s="14">
        <v>22</v>
      </c>
      <c r="G12" s="14">
        <v>57</v>
      </c>
      <c r="H12" s="14">
        <v>33</v>
      </c>
      <c r="I12" s="14">
        <v>48</v>
      </c>
      <c r="J12" s="14">
        <v>37</v>
      </c>
      <c r="K12" s="14">
        <v>55</v>
      </c>
      <c r="L12" s="14">
        <v>9</v>
      </c>
      <c r="M12" s="14">
        <v>37</v>
      </c>
      <c r="N12" s="14">
        <v>37</v>
      </c>
      <c r="O12" s="14"/>
      <c r="P12" s="14">
        <v>9</v>
      </c>
      <c r="Q12" s="14">
        <v>39</v>
      </c>
      <c r="R12" s="14">
        <v>35</v>
      </c>
      <c r="S12" s="14">
        <v>25</v>
      </c>
      <c r="T12" s="14">
        <v>16</v>
      </c>
      <c r="U12" s="14">
        <v>19</v>
      </c>
      <c r="V12" s="14"/>
      <c r="W12" s="14">
        <v>29</v>
      </c>
      <c r="X12" s="32">
        <v>37</v>
      </c>
      <c r="Y12" s="32"/>
      <c r="Z12" s="15">
        <f t="shared" si="3"/>
        <v>601</v>
      </c>
      <c r="AA12" s="32"/>
      <c r="AB12" s="32"/>
      <c r="AC12"/>
      <c r="AD12" s="12">
        <f t="shared" si="4"/>
        <v>7</v>
      </c>
      <c r="AE12" s="8" t="s">
        <v>193</v>
      </c>
      <c r="AF12" s="12">
        <v>9</v>
      </c>
      <c r="AG12" s="12">
        <v>4</v>
      </c>
      <c r="AH12" s="12">
        <v>29</v>
      </c>
      <c r="AI12" s="55">
        <v>12</v>
      </c>
      <c r="AJ12" s="12">
        <v>9</v>
      </c>
      <c r="AK12" s="12">
        <v>11</v>
      </c>
      <c r="AL12" s="79">
        <f t="shared" si="0"/>
        <v>32</v>
      </c>
      <c r="AM12" s="80">
        <f t="shared" si="14"/>
        <v>1</v>
      </c>
      <c r="AN12" s="85">
        <v>337</v>
      </c>
      <c r="AO12" s="85">
        <v>203</v>
      </c>
      <c r="AP12" s="82">
        <f t="shared" si="1"/>
        <v>6.34375</v>
      </c>
      <c r="AQ12" s="83">
        <f>AN12/184</f>
        <v>1.8315217391304348</v>
      </c>
      <c r="AR12" s="83">
        <f>(AN12/(AF12*184))*100</f>
        <v>20.35024154589372</v>
      </c>
      <c r="AS12" s="83">
        <f t="shared" si="2"/>
        <v>3.5555555555555554</v>
      </c>
      <c r="AT12" s="83">
        <f>((AF12*AF21)-AN12)/AL12</f>
        <v>-1.8125</v>
      </c>
      <c r="AU12" s="83">
        <f>((AJ12+AK12)/AL18)*1000</f>
        <v>7.1199715201139195</v>
      </c>
      <c r="AV12" s="83">
        <f>(AK12/AL18)*1000</f>
        <v>3.915984336062656</v>
      </c>
      <c r="AW12"/>
      <c r="AX12" s="12">
        <f t="shared" si="8"/>
        <v>6</v>
      </c>
      <c r="AY12" s="11" t="s">
        <v>64</v>
      </c>
      <c r="AZ12" s="16"/>
      <c r="BA12" s="16">
        <v>10</v>
      </c>
      <c r="BB12" s="16">
        <v>10</v>
      </c>
      <c r="BC12" s="16"/>
      <c r="BD12" s="16"/>
      <c r="BE12" s="17">
        <f t="shared" si="5"/>
        <v>10</v>
      </c>
      <c r="BF12" s="17">
        <f t="shared" si="6"/>
        <v>0</v>
      </c>
      <c r="BG12" s="17">
        <f t="shared" si="9"/>
        <v>37</v>
      </c>
      <c r="BH12" s="16"/>
      <c r="BI12" s="16"/>
      <c r="BJ12" s="16"/>
      <c r="BK12" s="16"/>
      <c r="BL12" s="16"/>
      <c r="BM12" s="16"/>
      <c r="BN12" s="16"/>
      <c r="BO12" s="16">
        <v>4</v>
      </c>
      <c r="BP12" s="46">
        <v>14</v>
      </c>
      <c r="BQ12" s="16"/>
      <c r="BR12" s="16">
        <v>19</v>
      </c>
      <c r="BS12" s="24">
        <v>42</v>
      </c>
      <c r="BT12" s="37">
        <f t="shared" si="7"/>
        <v>4.2</v>
      </c>
      <c r="BU12" s="67"/>
      <c r="BW12" s="12">
        <f t="shared" si="10"/>
        <v>6</v>
      </c>
      <c r="BX12" s="11" t="s">
        <v>64</v>
      </c>
      <c r="BY12" s="16"/>
      <c r="BZ12" s="16">
        <v>10</v>
      </c>
      <c r="CA12" s="16">
        <v>10</v>
      </c>
      <c r="CB12" s="16"/>
      <c r="CC12" s="16"/>
      <c r="CD12" s="17">
        <f t="shared" si="11"/>
        <v>10</v>
      </c>
      <c r="CE12" s="16"/>
      <c r="CF12" s="16"/>
      <c r="CG12" s="16"/>
      <c r="CH12" s="16"/>
      <c r="CI12" s="16"/>
      <c r="CJ12" s="16"/>
      <c r="CK12" s="16"/>
      <c r="CL12" s="16">
        <v>2</v>
      </c>
      <c r="CM12" s="46">
        <v>1</v>
      </c>
      <c r="CN12" s="16"/>
      <c r="CO12" s="16">
        <v>7</v>
      </c>
      <c r="CP12" s="67"/>
    </row>
    <row r="13" spans="1:94" ht="30" customHeight="1">
      <c r="A13" s="13">
        <f t="shared" si="12"/>
        <v>6</v>
      </c>
      <c r="B13" s="30" t="s">
        <v>70</v>
      </c>
      <c r="C13" s="14"/>
      <c r="D13" s="14">
        <v>2</v>
      </c>
      <c r="E13" s="14"/>
      <c r="F13" s="14">
        <v>1</v>
      </c>
      <c r="G13" s="14">
        <v>33</v>
      </c>
      <c r="H13" s="14">
        <v>19</v>
      </c>
      <c r="I13" s="14">
        <v>2</v>
      </c>
      <c r="J13" s="14">
        <v>2</v>
      </c>
      <c r="K13" s="14">
        <v>1</v>
      </c>
      <c r="L13" s="14">
        <v>2</v>
      </c>
      <c r="M13" s="14">
        <v>2</v>
      </c>
      <c r="N13" s="14">
        <v>10</v>
      </c>
      <c r="O13" s="14"/>
      <c r="P13" s="14"/>
      <c r="Q13" s="14"/>
      <c r="R13" s="14"/>
      <c r="S13" s="14"/>
      <c r="T13" s="14"/>
      <c r="U13" s="14"/>
      <c r="V13" s="14"/>
      <c r="W13" s="14"/>
      <c r="X13" s="32">
        <v>2</v>
      </c>
      <c r="Y13" s="32"/>
      <c r="Z13" s="15">
        <f t="shared" si="3"/>
        <v>76</v>
      </c>
      <c r="AA13" s="32"/>
      <c r="AB13" s="32"/>
      <c r="AC13"/>
      <c r="AD13" s="12">
        <f t="shared" si="4"/>
        <v>8</v>
      </c>
      <c r="AE13" s="8" t="s">
        <v>169</v>
      </c>
      <c r="AF13" s="12">
        <v>10</v>
      </c>
      <c r="AG13" s="12">
        <v>4</v>
      </c>
      <c r="AH13" s="12">
        <v>15</v>
      </c>
      <c r="AI13" s="55">
        <v>10</v>
      </c>
      <c r="AJ13" s="12">
        <v>2</v>
      </c>
      <c r="AK13" s="12">
        <v>7</v>
      </c>
      <c r="AL13" s="79">
        <f t="shared" si="0"/>
        <v>19</v>
      </c>
      <c r="AM13" s="80">
        <f t="shared" si="14"/>
        <v>0</v>
      </c>
      <c r="AN13" s="85">
        <v>145</v>
      </c>
      <c r="AO13" s="85">
        <v>59</v>
      </c>
      <c r="AP13" s="82">
        <f t="shared" si="1"/>
        <v>3.1052631578947367</v>
      </c>
      <c r="AQ13" s="83">
        <f>AN13/AF21</f>
        <v>4.67741935483871</v>
      </c>
      <c r="AR13" s="83">
        <f>(AN13/(AF13*AF21))*100</f>
        <v>46.774193548387096</v>
      </c>
      <c r="AS13" s="83">
        <f t="shared" si="2"/>
        <v>1.9</v>
      </c>
      <c r="AT13" s="83">
        <f>((AF13*AF21)-AN13)/AL13</f>
        <v>8.68421052631579</v>
      </c>
      <c r="AU13" s="83">
        <f>((AJ13+AK13)/AL18)*1000</f>
        <v>3.203987184051264</v>
      </c>
      <c r="AV13" s="83">
        <f>(AK13/AL18)*1000</f>
        <v>2.491990032039872</v>
      </c>
      <c r="AW13"/>
      <c r="AX13" s="12">
        <f t="shared" si="8"/>
        <v>7</v>
      </c>
      <c r="AY13" s="11" t="s">
        <v>38</v>
      </c>
      <c r="AZ13" s="16">
        <v>13</v>
      </c>
      <c r="BA13" s="16">
        <v>92</v>
      </c>
      <c r="BB13" s="16">
        <v>86</v>
      </c>
      <c r="BC13" s="16">
        <v>7</v>
      </c>
      <c r="BD13" s="16">
        <v>4</v>
      </c>
      <c r="BE13" s="17">
        <f t="shared" si="5"/>
        <v>97</v>
      </c>
      <c r="BF13" s="17">
        <f t="shared" si="6"/>
        <v>8</v>
      </c>
      <c r="BG13" s="17">
        <f t="shared" si="9"/>
        <v>610</v>
      </c>
      <c r="BH13" s="16">
        <v>85</v>
      </c>
      <c r="BI13" s="16">
        <v>6</v>
      </c>
      <c r="BJ13" s="16"/>
      <c r="BK13" s="16"/>
      <c r="BL13" s="16"/>
      <c r="BM13" s="16"/>
      <c r="BN13" s="16"/>
      <c r="BO13" s="16">
        <v>82</v>
      </c>
      <c r="BP13" s="46">
        <v>103</v>
      </c>
      <c r="BQ13" s="16">
        <v>75</v>
      </c>
      <c r="BR13" s="16">
        <v>259</v>
      </c>
      <c r="BS13" s="24">
        <v>454</v>
      </c>
      <c r="BT13" s="37">
        <f t="shared" si="7"/>
        <v>4.680412371134021</v>
      </c>
      <c r="BU13" s="55"/>
      <c r="BW13" s="12">
        <f t="shared" si="10"/>
        <v>7</v>
      </c>
      <c r="BX13" s="11" t="s">
        <v>38</v>
      </c>
      <c r="BY13" s="16">
        <v>13</v>
      </c>
      <c r="BZ13" s="16">
        <v>92</v>
      </c>
      <c r="CA13" s="16">
        <v>86</v>
      </c>
      <c r="CB13" s="16">
        <v>7</v>
      </c>
      <c r="CC13" s="16">
        <v>4</v>
      </c>
      <c r="CD13" s="17">
        <f t="shared" si="11"/>
        <v>97</v>
      </c>
      <c r="CE13" s="16">
        <v>8</v>
      </c>
      <c r="CF13" s="16"/>
      <c r="CG13" s="16"/>
      <c r="CH13" s="16"/>
      <c r="CI13" s="16"/>
      <c r="CJ13" s="16"/>
      <c r="CK13" s="16"/>
      <c r="CL13" s="16">
        <v>2</v>
      </c>
      <c r="CM13" s="46">
        <v>22</v>
      </c>
      <c r="CN13" s="16">
        <v>12</v>
      </c>
      <c r="CO13" s="16">
        <v>53</v>
      </c>
      <c r="CP13" s="55"/>
    </row>
    <row r="14" spans="1:94" ht="30" customHeight="1">
      <c r="A14" s="13">
        <f t="shared" si="12"/>
        <v>7</v>
      </c>
      <c r="B14" s="11" t="s">
        <v>99</v>
      </c>
      <c r="C14" s="14"/>
      <c r="D14" s="14">
        <v>1</v>
      </c>
      <c r="E14" s="14"/>
      <c r="F14" s="14"/>
      <c r="G14" s="14">
        <v>27</v>
      </c>
      <c r="H14" s="14">
        <v>17</v>
      </c>
      <c r="I14" s="14">
        <v>7</v>
      </c>
      <c r="J14" s="14">
        <v>2</v>
      </c>
      <c r="K14" s="14">
        <v>1</v>
      </c>
      <c r="L14" s="14">
        <v>1</v>
      </c>
      <c r="M14" s="14">
        <v>3</v>
      </c>
      <c r="N14" s="14">
        <v>9</v>
      </c>
      <c r="O14" s="14"/>
      <c r="P14" s="14"/>
      <c r="Q14" s="14">
        <v>3</v>
      </c>
      <c r="R14" s="14">
        <v>5</v>
      </c>
      <c r="S14" s="14">
        <v>1</v>
      </c>
      <c r="T14" s="14"/>
      <c r="U14" s="14"/>
      <c r="V14" s="14"/>
      <c r="W14" s="14"/>
      <c r="X14" s="32">
        <v>7</v>
      </c>
      <c r="Y14" s="32"/>
      <c r="Z14" s="15">
        <f t="shared" si="3"/>
        <v>84</v>
      </c>
      <c r="AA14" s="32"/>
      <c r="AB14" s="32"/>
      <c r="AC14"/>
      <c r="AD14" s="12">
        <f t="shared" si="4"/>
        <v>9</v>
      </c>
      <c r="AE14" s="8" t="s">
        <v>157</v>
      </c>
      <c r="AF14" s="12">
        <v>5</v>
      </c>
      <c r="AG14" s="12">
        <v>7</v>
      </c>
      <c r="AH14" s="12">
        <v>25</v>
      </c>
      <c r="AI14" s="55">
        <v>19</v>
      </c>
      <c r="AJ14" s="12">
        <v>2</v>
      </c>
      <c r="AK14" s="12">
        <v>7</v>
      </c>
      <c r="AL14" s="79">
        <f t="shared" si="0"/>
        <v>28</v>
      </c>
      <c r="AM14" s="80">
        <f t="shared" si="14"/>
        <v>4</v>
      </c>
      <c r="AN14" s="85">
        <v>231</v>
      </c>
      <c r="AO14" s="85">
        <v>86</v>
      </c>
      <c r="AP14" s="82">
        <f t="shared" si="1"/>
        <v>3.0714285714285716</v>
      </c>
      <c r="AQ14" s="83">
        <f>AN14/AF21</f>
        <v>7.451612903225806</v>
      </c>
      <c r="AR14" s="83">
        <f>(AN14/(AF14*AF21))*100</f>
        <v>149.03225806451613</v>
      </c>
      <c r="AS14" s="83">
        <f t="shared" si="2"/>
        <v>5.6</v>
      </c>
      <c r="AT14" s="83">
        <f>((AF14*AF21)-AN14)/AL14</f>
        <v>-2.7142857142857144</v>
      </c>
      <c r="AU14" s="83">
        <f>((AJ14+AK14)/AL18)*1000</f>
        <v>3.203987184051264</v>
      </c>
      <c r="AV14" s="83">
        <f>(AK14/AL18)*1000</f>
        <v>2.491990032039872</v>
      </c>
      <c r="AW14"/>
      <c r="AX14" s="12">
        <f t="shared" si="8"/>
        <v>8</v>
      </c>
      <c r="AY14" s="11" t="s">
        <v>39</v>
      </c>
      <c r="AZ14" s="16">
        <v>1</v>
      </c>
      <c r="BA14" s="16">
        <v>28</v>
      </c>
      <c r="BB14" s="16">
        <v>28</v>
      </c>
      <c r="BC14" s="16"/>
      <c r="BD14" s="16"/>
      <c r="BE14" s="17">
        <f t="shared" si="5"/>
        <v>28</v>
      </c>
      <c r="BF14" s="17">
        <f t="shared" si="6"/>
        <v>1</v>
      </c>
      <c r="BG14" s="17">
        <f t="shared" si="9"/>
        <v>92</v>
      </c>
      <c r="BH14" s="16"/>
      <c r="BI14" s="16"/>
      <c r="BJ14" s="16"/>
      <c r="BK14" s="16"/>
      <c r="BL14" s="16"/>
      <c r="BM14" s="16"/>
      <c r="BN14" s="16"/>
      <c r="BO14" s="16"/>
      <c r="BP14" s="46">
        <v>34</v>
      </c>
      <c r="BQ14" s="16">
        <v>11</v>
      </c>
      <c r="BR14" s="16">
        <v>47</v>
      </c>
      <c r="BS14" s="24">
        <v>76</v>
      </c>
      <c r="BT14" s="37">
        <f t="shared" si="7"/>
        <v>2.7142857142857144</v>
      </c>
      <c r="BU14" s="28"/>
      <c r="BW14" s="12">
        <f t="shared" si="10"/>
        <v>8</v>
      </c>
      <c r="BX14" s="11" t="s">
        <v>39</v>
      </c>
      <c r="BY14" s="16">
        <v>1</v>
      </c>
      <c r="BZ14" s="16">
        <v>28</v>
      </c>
      <c r="CA14" s="16">
        <v>28</v>
      </c>
      <c r="CB14" s="16"/>
      <c r="CC14" s="16"/>
      <c r="CD14" s="17">
        <f t="shared" si="11"/>
        <v>28</v>
      </c>
      <c r="CE14" s="16"/>
      <c r="CF14" s="16"/>
      <c r="CG14" s="16"/>
      <c r="CH14" s="16"/>
      <c r="CI14" s="16"/>
      <c r="CJ14" s="16"/>
      <c r="CK14" s="16"/>
      <c r="CL14" s="16"/>
      <c r="CM14" s="46">
        <v>8</v>
      </c>
      <c r="CN14" s="16">
        <v>4</v>
      </c>
      <c r="CO14" s="16">
        <v>16</v>
      </c>
      <c r="CP14" s="28"/>
    </row>
    <row r="15" spans="1:94" ht="30" customHeight="1">
      <c r="A15" s="13">
        <f t="shared" si="12"/>
        <v>8</v>
      </c>
      <c r="B15" s="30" t="s">
        <v>12</v>
      </c>
      <c r="C15" s="14">
        <v>251</v>
      </c>
      <c r="D15" s="14">
        <v>142</v>
      </c>
      <c r="E15" s="14">
        <v>238</v>
      </c>
      <c r="F15" s="14">
        <v>186</v>
      </c>
      <c r="G15" s="14">
        <v>3</v>
      </c>
      <c r="H15" s="14">
        <v>14</v>
      </c>
      <c r="I15" s="14">
        <v>3</v>
      </c>
      <c r="J15" s="14">
        <v>2</v>
      </c>
      <c r="K15" s="14">
        <v>388</v>
      </c>
      <c r="L15" s="14">
        <v>34</v>
      </c>
      <c r="M15" s="14">
        <v>227</v>
      </c>
      <c r="N15" s="14">
        <v>207</v>
      </c>
      <c r="O15" s="14">
        <v>21</v>
      </c>
      <c r="P15" s="14">
        <v>16</v>
      </c>
      <c r="Q15" s="14">
        <v>157</v>
      </c>
      <c r="R15" s="14">
        <v>141</v>
      </c>
      <c r="S15" s="14">
        <v>143</v>
      </c>
      <c r="T15" s="14">
        <v>126</v>
      </c>
      <c r="U15" s="14">
        <v>133</v>
      </c>
      <c r="V15" s="14"/>
      <c r="W15" s="14">
        <v>77</v>
      </c>
      <c r="X15" s="32">
        <v>4</v>
      </c>
      <c r="Y15" s="32">
        <v>136</v>
      </c>
      <c r="Z15" s="15">
        <f t="shared" si="3"/>
        <v>2649</v>
      </c>
      <c r="AA15" s="32"/>
      <c r="AB15" s="32"/>
      <c r="AC15"/>
      <c r="AD15" s="12">
        <f t="shared" si="4"/>
        <v>10</v>
      </c>
      <c r="AE15" s="106" t="s">
        <v>139</v>
      </c>
      <c r="AF15" s="12">
        <v>5</v>
      </c>
      <c r="AG15" s="12">
        <v>2</v>
      </c>
      <c r="AH15" s="12">
        <v>16</v>
      </c>
      <c r="AI15" s="55">
        <v>10</v>
      </c>
      <c r="AJ15" s="12">
        <v>2</v>
      </c>
      <c r="AK15" s="12">
        <v>2</v>
      </c>
      <c r="AL15" s="79">
        <f t="shared" si="0"/>
        <v>14</v>
      </c>
      <c r="AM15" s="80">
        <f t="shared" si="14"/>
        <v>4</v>
      </c>
      <c r="AN15" s="85">
        <v>265</v>
      </c>
      <c r="AO15" s="85">
        <v>24</v>
      </c>
      <c r="AP15" s="82">
        <f t="shared" si="1"/>
        <v>1.7142857142857142</v>
      </c>
      <c r="AQ15" s="83">
        <f>AN15/AF21</f>
        <v>8.548387096774194</v>
      </c>
      <c r="AR15" s="83">
        <f>(AN15/(AF15*AF21))*100</f>
        <v>170.96774193548387</v>
      </c>
      <c r="AS15" s="83">
        <f t="shared" si="2"/>
        <v>2.8</v>
      </c>
      <c r="AT15" s="83">
        <f>((AF15*AF21)-AN15)/AL15</f>
        <v>-7.857142857142857</v>
      </c>
      <c r="AU15" s="83">
        <f>((AJ15+AK15)/AL18)*1000</f>
        <v>1.423994304022784</v>
      </c>
      <c r="AV15" s="83">
        <f>(AK15/AL18)*1000</f>
        <v>0.711997152011392</v>
      </c>
      <c r="AW15"/>
      <c r="AX15" s="12">
        <f t="shared" si="8"/>
        <v>9</v>
      </c>
      <c r="AY15" s="11" t="s">
        <v>40</v>
      </c>
      <c r="AZ15" s="16">
        <v>1</v>
      </c>
      <c r="BA15" s="16">
        <v>110</v>
      </c>
      <c r="BB15" s="16">
        <v>108</v>
      </c>
      <c r="BC15" s="16"/>
      <c r="BD15" s="16"/>
      <c r="BE15" s="17">
        <f t="shared" si="5"/>
        <v>108</v>
      </c>
      <c r="BF15" s="17">
        <f t="shared" si="6"/>
        <v>3</v>
      </c>
      <c r="BG15" s="17">
        <f t="shared" si="9"/>
        <v>307</v>
      </c>
      <c r="BH15" s="16"/>
      <c r="BI15" s="16"/>
      <c r="BJ15" s="16"/>
      <c r="BK15" s="16"/>
      <c r="BL15" s="16"/>
      <c r="BM15" s="16"/>
      <c r="BN15" s="16"/>
      <c r="BO15" s="16">
        <v>2</v>
      </c>
      <c r="BP15" s="46">
        <v>72</v>
      </c>
      <c r="BQ15" s="16">
        <v>127</v>
      </c>
      <c r="BR15" s="16">
        <v>106</v>
      </c>
      <c r="BS15" s="24">
        <v>249</v>
      </c>
      <c r="BT15" s="37">
        <f t="shared" si="7"/>
        <v>2.3055555555555554</v>
      </c>
      <c r="BU15" s="28"/>
      <c r="BW15" s="12">
        <f t="shared" si="10"/>
        <v>9</v>
      </c>
      <c r="BX15" s="11" t="s">
        <v>40</v>
      </c>
      <c r="BY15" s="16">
        <v>1</v>
      </c>
      <c r="BZ15" s="16">
        <v>110</v>
      </c>
      <c r="CA15" s="16">
        <v>108</v>
      </c>
      <c r="CB15" s="16"/>
      <c r="CC15" s="16"/>
      <c r="CD15" s="17">
        <f t="shared" si="11"/>
        <v>108</v>
      </c>
      <c r="CE15" s="16"/>
      <c r="CF15" s="16"/>
      <c r="CG15" s="16"/>
      <c r="CH15" s="16"/>
      <c r="CI15" s="16"/>
      <c r="CJ15" s="16"/>
      <c r="CK15" s="16"/>
      <c r="CL15" s="16">
        <v>1</v>
      </c>
      <c r="CM15" s="46">
        <v>32</v>
      </c>
      <c r="CN15" s="16">
        <v>30</v>
      </c>
      <c r="CO15" s="16">
        <v>45</v>
      </c>
      <c r="CP15" s="28"/>
    </row>
    <row r="16" spans="1:94" ht="30" customHeight="1">
      <c r="A16" s="13">
        <v>9</v>
      </c>
      <c r="B16" s="30" t="s">
        <v>84</v>
      </c>
      <c r="C16" s="15">
        <f>C15+C14+C13</f>
        <v>251</v>
      </c>
      <c r="D16" s="15">
        <f aca="true" t="shared" si="15" ref="D16:W16">D15+D14+D13</f>
        <v>145</v>
      </c>
      <c r="E16" s="15">
        <f t="shared" si="15"/>
        <v>238</v>
      </c>
      <c r="F16" s="15">
        <f t="shared" si="15"/>
        <v>187</v>
      </c>
      <c r="G16" s="15">
        <f t="shared" si="15"/>
        <v>63</v>
      </c>
      <c r="H16" s="15">
        <f t="shared" si="15"/>
        <v>50</v>
      </c>
      <c r="I16" s="15">
        <f>I15+I14+I13</f>
        <v>12</v>
      </c>
      <c r="J16" s="15">
        <f t="shared" si="15"/>
        <v>6</v>
      </c>
      <c r="K16" s="15">
        <f t="shared" si="15"/>
        <v>390</v>
      </c>
      <c r="L16" s="15">
        <f t="shared" si="15"/>
        <v>37</v>
      </c>
      <c r="M16" s="15">
        <f t="shared" si="15"/>
        <v>232</v>
      </c>
      <c r="N16" s="15">
        <f t="shared" si="15"/>
        <v>226</v>
      </c>
      <c r="O16" s="15">
        <f>O15+O14+O13</f>
        <v>21</v>
      </c>
      <c r="P16" s="15">
        <f t="shared" si="15"/>
        <v>16</v>
      </c>
      <c r="Q16" s="15">
        <f t="shared" si="15"/>
        <v>160</v>
      </c>
      <c r="R16" s="15">
        <f t="shared" si="15"/>
        <v>146</v>
      </c>
      <c r="S16" s="15">
        <f t="shared" si="15"/>
        <v>144</v>
      </c>
      <c r="T16" s="15">
        <f t="shared" si="15"/>
        <v>126</v>
      </c>
      <c r="U16" s="15">
        <f t="shared" si="15"/>
        <v>133</v>
      </c>
      <c r="V16" s="15">
        <f t="shared" si="15"/>
        <v>0</v>
      </c>
      <c r="W16" s="15">
        <f t="shared" si="15"/>
        <v>77</v>
      </c>
      <c r="X16" s="15">
        <f>SUM(X13:X15)</f>
        <v>13</v>
      </c>
      <c r="Y16" s="15">
        <f>SUM(Y13:Y15)</f>
        <v>136</v>
      </c>
      <c r="Z16" s="15">
        <f t="shared" si="3"/>
        <v>2809</v>
      </c>
      <c r="AA16" s="15">
        <f>AA15+AA14+AA13</f>
        <v>0</v>
      </c>
      <c r="AB16" s="15">
        <f>AB15+AB14+AB13</f>
        <v>0</v>
      </c>
      <c r="AC16"/>
      <c r="AD16" s="12">
        <f t="shared" si="4"/>
        <v>11</v>
      </c>
      <c r="AE16" s="8" t="s">
        <v>58</v>
      </c>
      <c r="AF16" s="12">
        <v>10</v>
      </c>
      <c r="AG16" s="12">
        <v>6</v>
      </c>
      <c r="AH16" s="12">
        <v>145</v>
      </c>
      <c r="AI16" s="55">
        <v>136</v>
      </c>
      <c r="AJ16" s="12"/>
      <c r="AK16" s="12"/>
      <c r="AL16" s="79">
        <f t="shared" si="0"/>
        <v>136</v>
      </c>
      <c r="AM16" s="80">
        <f t="shared" si="14"/>
        <v>15</v>
      </c>
      <c r="AN16" s="85">
        <v>812</v>
      </c>
      <c r="AO16" s="85">
        <v>631</v>
      </c>
      <c r="AP16" s="82">
        <f t="shared" si="1"/>
        <v>4.639705882352941</v>
      </c>
      <c r="AQ16" s="83">
        <f>AN16/AF21</f>
        <v>26.193548387096776</v>
      </c>
      <c r="AR16" s="83">
        <f>(AN16/(AF16*AF21))*100</f>
        <v>261.93548387096774</v>
      </c>
      <c r="AS16" s="83">
        <f t="shared" si="2"/>
        <v>13.6</v>
      </c>
      <c r="AT16" s="83">
        <f>((AF16*AF21)-AN16)/AL16</f>
        <v>-3.6911764705882355</v>
      </c>
      <c r="AU16" s="83">
        <f>((AJ16+AK16)/AL18)*1000</f>
        <v>0</v>
      </c>
      <c r="AV16" s="83">
        <f>(AK16/AL18)*1000</f>
        <v>0</v>
      </c>
      <c r="AW16"/>
      <c r="AX16" s="12">
        <f t="shared" si="8"/>
        <v>10</v>
      </c>
      <c r="AY16" s="11" t="s">
        <v>62</v>
      </c>
      <c r="AZ16" s="16">
        <v>5</v>
      </c>
      <c r="BA16" s="16">
        <v>352</v>
      </c>
      <c r="BB16" s="16">
        <v>308</v>
      </c>
      <c r="BC16" s="16">
        <v>17</v>
      </c>
      <c r="BD16" s="16">
        <v>19</v>
      </c>
      <c r="BE16" s="17">
        <f t="shared" si="5"/>
        <v>344</v>
      </c>
      <c r="BF16" s="17">
        <f t="shared" si="6"/>
        <v>13</v>
      </c>
      <c r="BG16" s="17">
        <f t="shared" si="9"/>
        <v>2228</v>
      </c>
      <c r="BH16" s="16">
        <v>2</v>
      </c>
      <c r="BI16" s="16">
        <v>40</v>
      </c>
      <c r="BJ16" s="16"/>
      <c r="BK16" s="16"/>
      <c r="BL16" s="16"/>
      <c r="BM16" s="16">
        <v>1542</v>
      </c>
      <c r="BN16" s="16"/>
      <c r="BO16" s="16">
        <v>19</v>
      </c>
      <c r="BP16" s="46">
        <v>86</v>
      </c>
      <c r="BQ16" s="16">
        <v>143</v>
      </c>
      <c r="BR16" s="16">
        <v>396</v>
      </c>
      <c r="BS16" s="24">
        <v>1774</v>
      </c>
      <c r="BT16" s="37">
        <f t="shared" si="7"/>
        <v>5.156976744186046</v>
      </c>
      <c r="BU16" s="28"/>
      <c r="BW16" s="12">
        <f t="shared" si="10"/>
        <v>10</v>
      </c>
      <c r="BX16" s="11" t="s">
        <v>62</v>
      </c>
      <c r="BY16" s="16">
        <v>5</v>
      </c>
      <c r="BZ16" s="16">
        <v>352</v>
      </c>
      <c r="CA16" s="16">
        <v>308</v>
      </c>
      <c r="CB16" s="16">
        <v>17</v>
      </c>
      <c r="CC16" s="16">
        <v>19</v>
      </c>
      <c r="CD16" s="17">
        <f t="shared" si="11"/>
        <v>344</v>
      </c>
      <c r="CE16" s="16">
        <v>4</v>
      </c>
      <c r="CF16" s="16"/>
      <c r="CG16" s="16"/>
      <c r="CH16" s="16"/>
      <c r="CI16" s="16"/>
      <c r="CJ16" s="16">
        <v>242</v>
      </c>
      <c r="CK16" s="16"/>
      <c r="CL16" s="16">
        <v>12</v>
      </c>
      <c r="CM16" s="46">
        <v>28</v>
      </c>
      <c r="CN16" s="16">
        <v>26</v>
      </c>
      <c r="CO16" s="16">
        <v>32</v>
      </c>
      <c r="CP16" s="28"/>
    </row>
    <row r="17" spans="1:94" ht="30" customHeight="1">
      <c r="A17" s="13">
        <v>10</v>
      </c>
      <c r="B17" s="30" t="s">
        <v>85</v>
      </c>
      <c r="C17" s="15">
        <f>(C11-(C12+C16))</f>
        <v>4</v>
      </c>
      <c r="D17" s="15">
        <f aca="true" t="shared" si="16" ref="D17:W17">(D11-(D12+D16))</f>
        <v>15</v>
      </c>
      <c r="E17" s="15">
        <f t="shared" si="16"/>
        <v>6</v>
      </c>
      <c r="F17" s="15">
        <f t="shared" si="16"/>
        <v>20</v>
      </c>
      <c r="G17" s="15">
        <f t="shared" si="16"/>
        <v>10</v>
      </c>
      <c r="H17" s="15">
        <f t="shared" si="16"/>
        <v>1</v>
      </c>
      <c r="I17" s="15">
        <f>(I11-(I12+I16))</f>
        <v>4</v>
      </c>
      <c r="J17" s="15">
        <f t="shared" si="16"/>
        <v>5</v>
      </c>
      <c r="K17" s="15">
        <f t="shared" si="16"/>
        <v>22</v>
      </c>
      <c r="L17" s="15">
        <f t="shared" si="16"/>
        <v>2</v>
      </c>
      <c r="M17" s="15">
        <f t="shared" si="16"/>
        <v>15</v>
      </c>
      <c r="N17" s="15">
        <f t="shared" si="16"/>
        <v>28</v>
      </c>
      <c r="O17" s="15">
        <f>(O11-(O12+O16))</f>
        <v>3</v>
      </c>
      <c r="P17" s="15">
        <f t="shared" si="16"/>
        <v>7</v>
      </c>
      <c r="Q17" s="15">
        <f t="shared" si="16"/>
        <v>0</v>
      </c>
      <c r="R17" s="15">
        <f t="shared" si="16"/>
        <v>5</v>
      </c>
      <c r="S17" s="15">
        <f t="shared" si="16"/>
        <v>2</v>
      </c>
      <c r="T17" s="15">
        <f t="shared" si="16"/>
        <v>11</v>
      </c>
      <c r="U17" s="15">
        <f t="shared" si="16"/>
        <v>15</v>
      </c>
      <c r="V17" s="15">
        <f t="shared" si="16"/>
        <v>0</v>
      </c>
      <c r="W17" s="15">
        <f t="shared" si="16"/>
        <v>6</v>
      </c>
      <c r="X17" s="15">
        <f>(X11-(X12+X16))</f>
        <v>7</v>
      </c>
      <c r="Y17" s="15">
        <f>(Y11-(Y12+Y16))</f>
        <v>15</v>
      </c>
      <c r="Z17" s="15">
        <f t="shared" si="3"/>
        <v>203</v>
      </c>
      <c r="AA17" s="15">
        <f>(AA11-(AA12+AA16))</f>
        <v>0</v>
      </c>
      <c r="AB17" s="15">
        <f>(AB11-(AB12+AB16))</f>
        <v>0</v>
      </c>
      <c r="AC17"/>
      <c r="AD17" s="12">
        <f t="shared" si="4"/>
        <v>12</v>
      </c>
      <c r="AE17" s="8" t="s">
        <v>183</v>
      </c>
      <c r="AF17" s="12">
        <v>94</v>
      </c>
      <c r="AG17" s="28">
        <v>8</v>
      </c>
      <c r="AH17" s="28">
        <v>248</v>
      </c>
      <c r="AI17" s="28">
        <v>226</v>
      </c>
      <c r="AJ17" s="28">
        <v>5</v>
      </c>
      <c r="AK17" s="28">
        <v>11</v>
      </c>
      <c r="AL17" s="79">
        <f>SUM(AI17:AK17)</f>
        <v>242</v>
      </c>
      <c r="AM17" s="80">
        <f>((SUM(AG17:AH17))-(SUM(AI17:AK17)))</f>
        <v>14</v>
      </c>
      <c r="AN17" s="28">
        <v>1542</v>
      </c>
      <c r="AO17" s="28">
        <v>1416</v>
      </c>
      <c r="AP17" s="82">
        <f>AO17/AL17</f>
        <v>5.851239669421488</v>
      </c>
      <c r="AQ17" s="83">
        <f>AN17/AF21</f>
        <v>49.74193548387097</v>
      </c>
      <c r="AR17" s="83">
        <f>(AN17/(AF17*AF21))*100</f>
        <v>52.91695264241593</v>
      </c>
      <c r="AS17" s="83">
        <f>AL17/AF17</f>
        <v>2.574468085106383</v>
      </c>
      <c r="AT17" s="83">
        <f>((AF17*AF21)-AN17)/AL17</f>
        <v>5.669421487603306</v>
      </c>
      <c r="AU17" s="83" t="e">
        <f>((AJ17+AK17)/AL19)*1000</f>
        <v>#DIV/0!</v>
      </c>
      <c r="AV17" s="83" t="e">
        <f>(AK17/AL19)*1000</f>
        <v>#DIV/0!</v>
      </c>
      <c r="AW17"/>
      <c r="AX17" s="12">
        <f t="shared" si="8"/>
        <v>11</v>
      </c>
      <c r="AY17" s="11" t="s">
        <v>41</v>
      </c>
      <c r="AZ17" s="16"/>
      <c r="BA17" s="16">
        <v>8</v>
      </c>
      <c r="BB17" s="16">
        <v>8</v>
      </c>
      <c r="BC17" s="16"/>
      <c r="BD17" s="16"/>
      <c r="BE17" s="17">
        <f t="shared" si="5"/>
        <v>8</v>
      </c>
      <c r="BF17" s="17">
        <f t="shared" si="6"/>
        <v>0</v>
      </c>
      <c r="BG17" s="17">
        <f t="shared" si="9"/>
        <v>57</v>
      </c>
      <c r="BH17" s="16"/>
      <c r="BI17" s="16"/>
      <c r="BJ17" s="16"/>
      <c r="BK17" s="16"/>
      <c r="BL17" s="16"/>
      <c r="BM17" s="16"/>
      <c r="BN17" s="16"/>
      <c r="BO17" s="16"/>
      <c r="BP17" s="46">
        <v>41</v>
      </c>
      <c r="BQ17" s="16">
        <v>7</v>
      </c>
      <c r="BR17" s="16">
        <v>9</v>
      </c>
      <c r="BS17" s="24">
        <v>13</v>
      </c>
      <c r="BT17" s="37">
        <f t="shared" si="7"/>
        <v>1.625</v>
      </c>
      <c r="BU17" s="28"/>
      <c r="BW17" s="12">
        <f t="shared" si="10"/>
        <v>11</v>
      </c>
      <c r="BX17" s="11" t="s">
        <v>41</v>
      </c>
      <c r="BY17" s="16"/>
      <c r="BZ17" s="16">
        <v>8</v>
      </c>
      <c r="CA17" s="16">
        <v>8</v>
      </c>
      <c r="CB17" s="16"/>
      <c r="CC17" s="16"/>
      <c r="CD17" s="17">
        <f t="shared" si="11"/>
        <v>8</v>
      </c>
      <c r="CE17" s="16"/>
      <c r="CF17" s="16"/>
      <c r="CG17" s="16"/>
      <c r="CH17" s="16"/>
      <c r="CI17" s="16"/>
      <c r="CJ17" s="16"/>
      <c r="CK17" s="16"/>
      <c r="CL17" s="16"/>
      <c r="CM17" s="46">
        <v>1</v>
      </c>
      <c r="CN17" s="16"/>
      <c r="CO17" s="16">
        <v>7</v>
      </c>
      <c r="CP17" s="28"/>
    </row>
    <row r="18" spans="1:94" ht="30" customHeight="1">
      <c r="A18" s="13">
        <v>11</v>
      </c>
      <c r="B18" s="30" t="s">
        <v>11</v>
      </c>
      <c r="C18" s="14">
        <v>511</v>
      </c>
      <c r="D18" s="14">
        <v>659</v>
      </c>
      <c r="E18" s="14">
        <v>787</v>
      </c>
      <c r="F18" s="14">
        <v>733</v>
      </c>
      <c r="G18" s="14">
        <v>556</v>
      </c>
      <c r="H18" s="14">
        <v>337</v>
      </c>
      <c r="I18" s="14">
        <v>231</v>
      </c>
      <c r="J18" s="14">
        <v>265</v>
      </c>
      <c r="K18" s="14">
        <v>1782</v>
      </c>
      <c r="L18" s="14">
        <v>207</v>
      </c>
      <c r="M18" s="14">
        <v>1123</v>
      </c>
      <c r="N18" s="14">
        <v>1063</v>
      </c>
      <c r="O18" s="14">
        <v>156</v>
      </c>
      <c r="P18" s="14">
        <v>372</v>
      </c>
      <c r="Q18" s="14">
        <v>679</v>
      </c>
      <c r="R18" s="14">
        <v>1092</v>
      </c>
      <c r="S18" s="14">
        <v>758</v>
      </c>
      <c r="T18" s="14">
        <v>577</v>
      </c>
      <c r="U18" s="14">
        <v>554</v>
      </c>
      <c r="V18" s="14"/>
      <c r="W18" s="14">
        <v>340</v>
      </c>
      <c r="X18" s="32">
        <v>145</v>
      </c>
      <c r="Y18" s="32">
        <v>812</v>
      </c>
      <c r="Z18" s="15">
        <f t="shared" si="3"/>
        <v>13739</v>
      </c>
      <c r="AA18" s="32"/>
      <c r="AB18" s="32"/>
      <c r="AC18"/>
      <c r="AD18" s="210" t="s">
        <v>93</v>
      </c>
      <c r="AE18" s="211"/>
      <c r="AF18" s="86">
        <f>SUM(AF6:AF17)</f>
        <v>370</v>
      </c>
      <c r="AG18" s="86">
        <f aca="true" t="shared" si="17" ref="AG18:AO18">SUM(AG6:AG17)</f>
        <v>183</v>
      </c>
      <c r="AH18" s="86">
        <f t="shared" si="17"/>
        <v>2829</v>
      </c>
      <c r="AI18" s="86">
        <f t="shared" si="17"/>
        <v>2649</v>
      </c>
      <c r="AJ18" s="86">
        <f t="shared" si="17"/>
        <v>76</v>
      </c>
      <c r="AK18" s="86">
        <f t="shared" si="17"/>
        <v>84</v>
      </c>
      <c r="AL18" s="86">
        <f t="shared" si="17"/>
        <v>2809</v>
      </c>
      <c r="AM18" s="86">
        <f t="shared" si="17"/>
        <v>203</v>
      </c>
      <c r="AN18" s="86">
        <f t="shared" si="17"/>
        <v>13739</v>
      </c>
      <c r="AO18" s="86">
        <f t="shared" si="17"/>
        <v>11290</v>
      </c>
      <c r="AP18" s="82">
        <f>AO18/AL18</f>
        <v>4.019223923104308</v>
      </c>
      <c r="AQ18" s="83">
        <f>AN18/AF21</f>
        <v>443.19354838709677</v>
      </c>
      <c r="AR18" s="83">
        <f>(AN18/(AF18*AF21))*100</f>
        <v>119.78204010462075</v>
      </c>
      <c r="AS18" s="83">
        <f>AL18/AF18</f>
        <v>7.591891891891892</v>
      </c>
      <c r="AT18" s="83">
        <f>((AF18*AF21)-AN18)/AL18</f>
        <v>-0.8077607689569242</v>
      </c>
      <c r="AU18" s="83">
        <f>((AJ18+AK18)/AL18)*1000</f>
        <v>56.959772160911356</v>
      </c>
      <c r="AV18" s="83">
        <f>(AK18/AL18)*1000</f>
        <v>29.903880384478462</v>
      </c>
      <c r="AW18"/>
      <c r="AX18" s="12">
        <f t="shared" si="8"/>
        <v>12</v>
      </c>
      <c r="AY18" s="11" t="s">
        <v>43</v>
      </c>
      <c r="AZ18" s="16">
        <v>16</v>
      </c>
      <c r="BA18" s="16">
        <v>91</v>
      </c>
      <c r="BB18" s="16">
        <v>92</v>
      </c>
      <c r="BC18" s="16"/>
      <c r="BD18" s="16">
        <v>1</v>
      </c>
      <c r="BE18" s="17">
        <f t="shared" si="5"/>
        <v>93</v>
      </c>
      <c r="BF18" s="17">
        <f t="shared" si="6"/>
        <v>14</v>
      </c>
      <c r="BG18" s="17">
        <f t="shared" si="9"/>
        <v>547</v>
      </c>
      <c r="BH18" s="16">
        <v>18</v>
      </c>
      <c r="BI18" s="16"/>
      <c r="BJ18" s="16"/>
      <c r="BK18" s="16"/>
      <c r="BL18" s="16"/>
      <c r="BM18" s="16"/>
      <c r="BN18" s="16"/>
      <c r="BO18" s="16">
        <v>41</v>
      </c>
      <c r="BP18" s="46">
        <v>135</v>
      </c>
      <c r="BQ18" s="16">
        <v>58</v>
      </c>
      <c r="BR18" s="16">
        <v>295</v>
      </c>
      <c r="BS18" s="24">
        <v>462</v>
      </c>
      <c r="BT18" s="37">
        <f t="shared" si="7"/>
        <v>4.967741935483871</v>
      </c>
      <c r="BU18" s="28"/>
      <c r="BW18" s="12">
        <f t="shared" si="10"/>
        <v>12</v>
      </c>
      <c r="BX18" s="11" t="s">
        <v>43</v>
      </c>
      <c r="BY18" s="16">
        <v>16</v>
      </c>
      <c r="BZ18" s="16">
        <v>91</v>
      </c>
      <c r="CA18" s="16">
        <v>92</v>
      </c>
      <c r="CB18" s="16"/>
      <c r="CC18" s="16">
        <v>1</v>
      </c>
      <c r="CD18" s="17">
        <f t="shared" si="11"/>
        <v>93</v>
      </c>
      <c r="CE18" s="16">
        <v>1</v>
      </c>
      <c r="CF18" s="16"/>
      <c r="CG18" s="16"/>
      <c r="CH18" s="16"/>
      <c r="CI18" s="16"/>
      <c r="CJ18" s="16"/>
      <c r="CK18" s="16"/>
      <c r="CL18" s="16">
        <v>7</v>
      </c>
      <c r="CM18" s="46">
        <v>13</v>
      </c>
      <c r="CN18" s="16">
        <v>15</v>
      </c>
      <c r="CO18" s="16">
        <v>57</v>
      </c>
      <c r="CP18" s="28"/>
    </row>
    <row r="19" spans="1:94" ht="30" customHeight="1">
      <c r="A19" s="13">
        <v>12</v>
      </c>
      <c r="B19" s="30" t="s">
        <v>18</v>
      </c>
      <c r="C19" s="14">
        <v>487</v>
      </c>
      <c r="D19" s="14">
        <v>571</v>
      </c>
      <c r="E19" s="14">
        <v>818</v>
      </c>
      <c r="F19" s="14">
        <v>640</v>
      </c>
      <c r="G19" s="14">
        <v>148</v>
      </c>
      <c r="H19" s="14">
        <v>203</v>
      </c>
      <c r="I19" s="14">
        <v>86</v>
      </c>
      <c r="J19" s="14">
        <v>24</v>
      </c>
      <c r="K19" s="14">
        <v>1571</v>
      </c>
      <c r="L19" s="14">
        <v>212</v>
      </c>
      <c r="M19" s="14">
        <v>1063</v>
      </c>
      <c r="N19" s="14">
        <v>1045</v>
      </c>
      <c r="O19" s="14">
        <v>128</v>
      </c>
      <c r="P19" s="14">
        <v>283</v>
      </c>
      <c r="Q19" s="14">
        <v>643</v>
      </c>
      <c r="R19" s="14">
        <v>833</v>
      </c>
      <c r="S19" s="14">
        <v>635</v>
      </c>
      <c r="T19" s="14">
        <v>462</v>
      </c>
      <c r="U19" s="14">
        <v>484</v>
      </c>
      <c r="V19" s="14"/>
      <c r="W19" s="14">
        <v>264</v>
      </c>
      <c r="X19" s="32">
        <v>59</v>
      </c>
      <c r="Y19" s="32">
        <v>631</v>
      </c>
      <c r="Z19" s="15">
        <f t="shared" si="3"/>
        <v>11290</v>
      </c>
      <c r="AA19" s="32"/>
      <c r="AB19" s="32"/>
      <c r="AC19"/>
      <c r="AD19" s="12">
        <f>AD17+1</f>
        <v>13</v>
      </c>
      <c r="AE19" s="8" t="s">
        <v>96</v>
      </c>
      <c r="AF19" s="87"/>
      <c r="AG19" s="55">
        <v>3</v>
      </c>
      <c r="AH19" s="55"/>
      <c r="AI19" s="55"/>
      <c r="AJ19" s="55"/>
      <c r="AK19" s="55"/>
      <c r="AL19" s="79">
        <f>SUM(AI19:AK19)</f>
        <v>0</v>
      </c>
      <c r="AM19" s="80">
        <f>((SUM(AG19:AH19))-(SUM(AI19:AK19)))</f>
        <v>3</v>
      </c>
      <c r="AN19" s="55"/>
      <c r="AO19" s="55"/>
      <c r="AP19" s="82" t="e">
        <f>AO19/AL19</f>
        <v>#DIV/0!</v>
      </c>
      <c r="AQ19" s="83">
        <f>AN19/AF21</f>
        <v>0</v>
      </c>
      <c r="AR19" s="83" t="e">
        <f>(AN19/(AF19*AF21))*100</f>
        <v>#DIV/0!</v>
      </c>
      <c r="AS19" s="83" t="e">
        <f>AL19/AF19</f>
        <v>#DIV/0!</v>
      </c>
      <c r="AT19" s="83" t="e">
        <f>((AF19*AF21)-AN19)/AL19</f>
        <v>#DIV/0!</v>
      </c>
      <c r="AU19" s="83">
        <f>((AJ19+AK19)/AL18)*1000</f>
        <v>0</v>
      </c>
      <c r="AV19" s="83">
        <f>(AK19/AL18)*1000</f>
        <v>0</v>
      </c>
      <c r="AW19"/>
      <c r="AX19" s="12">
        <f t="shared" si="8"/>
        <v>13</v>
      </c>
      <c r="AY19" s="11" t="s">
        <v>44</v>
      </c>
      <c r="AZ19" s="16">
        <v>4</v>
      </c>
      <c r="BA19" s="16">
        <v>77</v>
      </c>
      <c r="BB19" s="16">
        <v>55</v>
      </c>
      <c r="BC19" s="16">
        <v>10</v>
      </c>
      <c r="BD19" s="16">
        <v>6</v>
      </c>
      <c r="BE19" s="17">
        <f t="shared" si="5"/>
        <v>71</v>
      </c>
      <c r="BF19" s="17">
        <f t="shared" si="6"/>
        <v>10</v>
      </c>
      <c r="BG19" s="17">
        <f t="shared" si="9"/>
        <v>369</v>
      </c>
      <c r="BH19" s="16">
        <v>62</v>
      </c>
      <c r="BI19" s="16">
        <v>2</v>
      </c>
      <c r="BJ19" s="16"/>
      <c r="BK19" s="16"/>
      <c r="BL19" s="16"/>
      <c r="BM19" s="16"/>
      <c r="BN19" s="16"/>
      <c r="BO19" s="16">
        <v>23</v>
      </c>
      <c r="BP19" s="46">
        <v>20</v>
      </c>
      <c r="BQ19" s="16">
        <v>138</v>
      </c>
      <c r="BR19" s="16">
        <v>124</v>
      </c>
      <c r="BS19" s="24">
        <v>369</v>
      </c>
      <c r="BT19" s="37">
        <f t="shared" si="7"/>
        <v>5.197183098591549</v>
      </c>
      <c r="BU19" s="28"/>
      <c r="BW19" s="12">
        <f t="shared" si="10"/>
        <v>13</v>
      </c>
      <c r="BX19" s="11" t="s">
        <v>44</v>
      </c>
      <c r="BY19" s="16">
        <v>4</v>
      </c>
      <c r="BZ19" s="16">
        <v>77</v>
      </c>
      <c r="CA19" s="16">
        <v>55</v>
      </c>
      <c r="CB19" s="16">
        <v>10</v>
      </c>
      <c r="CC19" s="16">
        <v>6</v>
      </c>
      <c r="CD19" s="17">
        <f t="shared" si="11"/>
        <v>71</v>
      </c>
      <c r="CE19" s="16">
        <v>7</v>
      </c>
      <c r="CF19" s="16"/>
      <c r="CG19" s="16"/>
      <c r="CH19" s="16"/>
      <c r="CI19" s="16"/>
      <c r="CJ19" s="16"/>
      <c r="CK19" s="16"/>
      <c r="CL19" s="16">
        <v>7</v>
      </c>
      <c r="CM19" s="46">
        <v>6</v>
      </c>
      <c r="CN19" s="16">
        <v>22</v>
      </c>
      <c r="CO19" s="16">
        <v>29</v>
      </c>
      <c r="CP19" s="28"/>
    </row>
    <row r="20" spans="1:94" ht="30" customHeight="1">
      <c r="A20" s="13">
        <v>13</v>
      </c>
      <c r="B20" s="50" t="s">
        <v>103</v>
      </c>
      <c r="C20" s="33">
        <f>C19/C16</f>
        <v>1.9402390438247012</v>
      </c>
      <c r="D20" s="33">
        <f aca="true" t="shared" si="18" ref="D20:Y20">D19/D16</f>
        <v>3.9379310344827587</v>
      </c>
      <c r="E20" s="33">
        <f t="shared" si="18"/>
        <v>3.436974789915966</v>
      </c>
      <c r="F20" s="33">
        <f t="shared" si="18"/>
        <v>3.4224598930481283</v>
      </c>
      <c r="G20" s="33">
        <f t="shared" si="18"/>
        <v>2.3492063492063493</v>
      </c>
      <c r="H20" s="33">
        <f t="shared" si="18"/>
        <v>4.06</v>
      </c>
      <c r="I20" s="33"/>
      <c r="J20" s="33">
        <f t="shared" si="18"/>
        <v>4</v>
      </c>
      <c r="K20" s="33">
        <f t="shared" si="18"/>
        <v>4.028205128205128</v>
      </c>
      <c r="L20" s="33">
        <f t="shared" si="18"/>
        <v>5.72972972972973</v>
      </c>
      <c r="M20" s="33">
        <f t="shared" si="18"/>
        <v>4.581896551724138</v>
      </c>
      <c r="N20" s="33">
        <f t="shared" si="18"/>
        <v>4.623893805309734</v>
      </c>
      <c r="O20" s="33">
        <f>O19/O16</f>
        <v>6.095238095238095</v>
      </c>
      <c r="P20" s="33">
        <f t="shared" si="18"/>
        <v>17.6875</v>
      </c>
      <c r="Q20" s="33">
        <f t="shared" si="18"/>
        <v>4.01875</v>
      </c>
      <c r="R20" s="33">
        <f t="shared" si="18"/>
        <v>5.705479452054795</v>
      </c>
      <c r="S20" s="33">
        <f t="shared" si="18"/>
        <v>4.409722222222222</v>
      </c>
      <c r="T20" s="33">
        <f t="shared" si="18"/>
        <v>3.6666666666666665</v>
      </c>
      <c r="U20" s="33">
        <f t="shared" si="18"/>
        <v>3.6390977443609023</v>
      </c>
      <c r="V20" s="33" t="e">
        <f t="shared" si="18"/>
        <v>#DIV/0!</v>
      </c>
      <c r="W20" s="33">
        <f t="shared" si="18"/>
        <v>3.4285714285714284</v>
      </c>
      <c r="X20" s="33">
        <f>X19/X16</f>
        <v>4.538461538461538</v>
      </c>
      <c r="Y20" s="33">
        <f t="shared" si="18"/>
        <v>4.639705882352941</v>
      </c>
      <c r="Z20" s="33">
        <f>Z19/Z16</f>
        <v>4.019223923104308</v>
      </c>
      <c r="AA20" s="33" t="e">
        <f>AA19/AA16</f>
        <v>#DIV/0!</v>
      </c>
      <c r="AB20" s="33" t="e">
        <f>AB19/AB16</f>
        <v>#DIV/0!</v>
      </c>
      <c r="AC20"/>
      <c r="AD20" s="12">
        <f>AD19+1</f>
        <v>14</v>
      </c>
      <c r="AE20" s="8" t="s">
        <v>71</v>
      </c>
      <c r="AF20" s="12"/>
      <c r="AG20" s="55"/>
      <c r="AH20" s="55"/>
      <c r="AI20" s="55"/>
      <c r="AJ20" s="55"/>
      <c r="AK20" s="55"/>
      <c r="AL20" s="79">
        <f>SUM(AI20:AK20)</f>
        <v>0</v>
      </c>
      <c r="AM20" s="80">
        <f>((SUM(AG20:AH20))-(SUM(AI20:AK20)))</f>
        <v>0</v>
      </c>
      <c r="AN20" s="55"/>
      <c r="AO20" s="55"/>
      <c r="AP20" s="82" t="e">
        <f>AO20/AL20</f>
        <v>#DIV/0!</v>
      </c>
      <c r="AQ20" s="83">
        <f>AN20/AF21</f>
        <v>0</v>
      </c>
      <c r="AR20" s="83" t="e">
        <f>(AN20/(AF20*AF21))*100</f>
        <v>#DIV/0!</v>
      </c>
      <c r="AS20" s="83" t="e">
        <f>AL20/AF20</f>
        <v>#DIV/0!</v>
      </c>
      <c r="AT20" s="83" t="e">
        <f>((AF20*AF21)-AN20)/AL20</f>
        <v>#DIV/0!</v>
      </c>
      <c r="AU20" s="83">
        <f>((AJ20+AK20)/AL18)*1000</f>
        <v>0</v>
      </c>
      <c r="AV20" s="83">
        <f>(AK20/AL18)*1000</f>
        <v>0</v>
      </c>
      <c r="AW20"/>
      <c r="AX20" s="12">
        <f t="shared" si="8"/>
        <v>14</v>
      </c>
      <c r="AY20" s="11" t="s">
        <v>45</v>
      </c>
      <c r="AZ20" s="16"/>
      <c r="BA20" s="16">
        <v>68</v>
      </c>
      <c r="BB20" s="16">
        <v>64</v>
      </c>
      <c r="BC20" s="16"/>
      <c r="BD20" s="16">
        <v>1</v>
      </c>
      <c r="BE20" s="17">
        <f t="shared" si="5"/>
        <v>65</v>
      </c>
      <c r="BF20" s="17">
        <f t="shared" si="6"/>
        <v>3</v>
      </c>
      <c r="BG20" s="17">
        <f t="shared" si="9"/>
        <v>220</v>
      </c>
      <c r="BH20" s="16">
        <v>14</v>
      </c>
      <c r="BI20" s="16"/>
      <c r="BJ20" s="16"/>
      <c r="BK20" s="16"/>
      <c r="BL20" s="16"/>
      <c r="BM20" s="16"/>
      <c r="BN20" s="16"/>
      <c r="BO20" s="16"/>
      <c r="BP20" s="46">
        <v>26</v>
      </c>
      <c r="BQ20" s="16">
        <v>46</v>
      </c>
      <c r="BR20" s="16">
        <v>134</v>
      </c>
      <c r="BS20" s="24">
        <v>127</v>
      </c>
      <c r="BT20" s="37">
        <f t="shared" si="7"/>
        <v>1.9538461538461538</v>
      </c>
      <c r="BU20" s="28"/>
      <c r="BW20" s="12">
        <f t="shared" si="10"/>
        <v>14</v>
      </c>
      <c r="BX20" s="11" t="s">
        <v>45</v>
      </c>
      <c r="BY20" s="16"/>
      <c r="BZ20" s="16">
        <v>68</v>
      </c>
      <c r="CA20" s="16">
        <v>64</v>
      </c>
      <c r="CB20" s="16"/>
      <c r="CC20" s="16">
        <v>1</v>
      </c>
      <c r="CD20" s="17">
        <f t="shared" si="11"/>
        <v>65</v>
      </c>
      <c r="CE20" s="16"/>
      <c r="CF20" s="16"/>
      <c r="CG20" s="16"/>
      <c r="CH20" s="16"/>
      <c r="CI20" s="16"/>
      <c r="CJ20" s="16"/>
      <c r="CK20" s="16"/>
      <c r="CL20" s="16"/>
      <c r="CM20" s="46">
        <v>15</v>
      </c>
      <c r="CN20" s="16">
        <v>17</v>
      </c>
      <c r="CO20" s="16">
        <v>33</v>
      </c>
      <c r="CP20" s="28"/>
    </row>
    <row r="21" spans="1:94" ht="30" customHeight="1">
      <c r="A21" s="13">
        <v>14</v>
      </c>
      <c r="B21" s="30" t="s">
        <v>83</v>
      </c>
      <c r="C21" s="33">
        <f>C18/C28</f>
        <v>5.615384615384615</v>
      </c>
      <c r="D21" s="33">
        <f>D18/C28</f>
        <v>7.241758241758242</v>
      </c>
      <c r="E21" s="33">
        <f>E18/C28</f>
        <v>8.648351648351648</v>
      </c>
      <c r="F21" s="33">
        <f>F18/C28</f>
        <v>8.054945054945055</v>
      </c>
      <c r="G21" s="33">
        <f>G18/C28</f>
        <v>6.1098901098901095</v>
      </c>
      <c r="H21" s="33">
        <f>H18/C28</f>
        <v>3.7032967032967035</v>
      </c>
      <c r="I21" s="33"/>
      <c r="J21" s="33">
        <f>J18/C28</f>
        <v>2.912087912087912</v>
      </c>
      <c r="K21" s="33">
        <f>K18/C28</f>
        <v>19.582417582417584</v>
      </c>
      <c r="L21" s="33">
        <f>L18/C28</f>
        <v>2.2747252747252746</v>
      </c>
      <c r="M21" s="33">
        <f>M18/C28</f>
        <v>12.340659340659341</v>
      </c>
      <c r="N21" s="33">
        <f>N18/C28</f>
        <v>11.68131868131868</v>
      </c>
      <c r="O21" s="33">
        <f>O18/C28</f>
        <v>1.7142857142857142</v>
      </c>
      <c r="P21" s="33">
        <f>P18/C28</f>
        <v>4.087912087912088</v>
      </c>
      <c r="Q21" s="33">
        <f>Q18/C28</f>
        <v>7.461538461538462</v>
      </c>
      <c r="R21" s="33">
        <f>R18/C28</f>
        <v>12</v>
      </c>
      <c r="S21" s="33">
        <f>S18/C28</f>
        <v>8.32967032967033</v>
      </c>
      <c r="T21" s="33">
        <f>T18/C28</f>
        <v>6.34065934065934</v>
      </c>
      <c r="U21" s="33">
        <f>U18/C28</f>
        <v>6.087912087912088</v>
      </c>
      <c r="V21" s="33">
        <f>V18/C28</f>
        <v>0</v>
      </c>
      <c r="W21" s="33">
        <f>W18/C28</f>
        <v>3.7362637362637363</v>
      </c>
      <c r="X21" s="33">
        <f>X18/C28</f>
        <v>1.5934065934065933</v>
      </c>
      <c r="Y21" s="33">
        <f>Y18/C28</f>
        <v>8.923076923076923</v>
      </c>
      <c r="Z21" s="33">
        <f>Z18/C28</f>
        <v>150.97802197802199</v>
      </c>
      <c r="AA21" s="33">
        <f>AA18/C28</f>
        <v>0</v>
      </c>
      <c r="AB21" s="33">
        <f>AB18/C28</f>
        <v>0</v>
      </c>
      <c r="AC21"/>
      <c r="AD21" s="25" t="s">
        <v>21</v>
      </c>
      <c r="AE21" s="25"/>
      <c r="AF21" s="107">
        <v>31</v>
      </c>
      <c r="AG21" s="25" t="s">
        <v>20</v>
      </c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/>
      <c r="AX21" s="12">
        <f t="shared" si="8"/>
        <v>15</v>
      </c>
      <c r="AY21" s="11" t="s">
        <v>46</v>
      </c>
      <c r="AZ21" s="16">
        <v>11</v>
      </c>
      <c r="BA21" s="16">
        <v>110</v>
      </c>
      <c r="BB21" s="16">
        <v>105</v>
      </c>
      <c r="BC21" s="16">
        <v>2</v>
      </c>
      <c r="BD21" s="16">
        <v>8</v>
      </c>
      <c r="BE21" s="17">
        <f t="shared" si="5"/>
        <v>115</v>
      </c>
      <c r="BF21" s="17">
        <f t="shared" si="6"/>
        <v>6</v>
      </c>
      <c r="BG21" s="17">
        <f t="shared" si="9"/>
        <v>678</v>
      </c>
      <c r="BH21" s="16"/>
      <c r="BI21" s="16"/>
      <c r="BJ21" s="16">
        <v>145</v>
      </c>
      <c r="BK21" s="16"/>
      <c r="BL21" s="16"/>
      <c r="BM21" s="16"/>
      <c r="BN21" s="16">
        <v>340</v>
      </c>
      <c r="BO21" s="16">
        <v>36</v>
      </c>
      <c r="BP21" s="46">
        <v>30</v>
      </c>
      <c r="BQ21" s="16">
        <v>57</v>
      </c>
      <c r="BR21" s="16">
        <v>70</v>
      </c>
      <c r="BS21" s="24">
        <v>525</v>
      </c>
      <c r="BT21" s="37">
        <f t="shared" si="7"/>
        <v>4.565217391304348</v>
      </c>
      <c r="BU21" s="28"/>
      <c r="BW21" s="12">
        <f t="shared" si="10"/>
        <v>15</v>
      </c>
      <c r="BX21" s="11" t="s">
        <v>46</v>
      </c>
      <c r="BY21" s="16">
        <v>11</v>
      </c>
      <c r="BZ21" s="16">
        <v>110</v>
      </c>
      <c r="CA21" s="16">
        <v>105</v>
      </c>
      <c r="CB21" s="16">
        <v>2</v>
      </c>
      <c r="CC21" s="16">
        <v>8</v>
      </c>
      <c r="CD21" s="17">
        <f t="shared" si="11"/>
        <v>115</v>
      </c>
      <c r="CE21" s="16"/>
      <c r="CF21" s="16"/>
      <c r="CG21" s="16">
        <v>8</v>
      </c>
      <c r="CH21" s="16"/>
      <c r="CI21" s="16"/>
      <c r="CJ21" s="16"/>
      <c r="CK21" s="16">
        <v>71</v>
      </c>
      <c r="CL21" s="16">
        <v>5</v>
      </c>
      <c r="CM21" s="46">
        <v>11</v>
      </c>
      <c r="CN21" s="16">
        <v>8</v>
      </c>
      <c r="CO21" s="16">
        <v>12</v>
      </c>
      <c r="CP21" s="28"/>
    </row>
    <row r="22" spans="1:94" ht="30" customHeight="1">
      <c r="A22" s="13">
        <f t="shared" si="12"/>
        <v>15</v>
      </c>
      <c r="B22" s="30" t="s">
        <v>19</v>
      </c>
      <c r="C22" s="96">
        <f>(C18/(C6*C28))*100</f>
        <v>40.10989010989011</v>
      </c>
      <c r="D22" s="96">
        <f>(D18/(D6*C28))*100</f>
        <v>45.260989010989015</v>
      </c>
      <c r="E22" s="96">
        <f>(E18/(E6*C28))*100</f>
        <v>30.886970172684457</v>
      </c>
      <c r="F22" s="96">
        <f>(F18/(F6*C28))*100</f>
        <v>28.767660910518057</v>
      </c>
      <c r="G22" s="96">
        <f>(G18/(G6*C28))*100</f>
        <v>50.91575091575091</v>
      </c>
      <c r="H22" s="96">
        <f>(H18/(H6*C28))*100</f>
        <v>41.147741147741144</v>
      </c>
      <c r="I22" s="96">
        <f>(I18/(I6*C28))*100</f>
        <v>50.76923076923077</v>
      </c>
      <c r="J22" s="96">
        <f>(J18/(J6*C28))*100</f>
        <v>58.24175824175825</v>
      </c>
      <c r="K22" s="96">
        <f>(K18/(K6*C28))*100</f>
        <v>81.5934065934066</v>
      </c>
      <c r="L22" s="96">
        <f>(L18/(L6*C28))*100</f>
        <v>9.478021978021978</v>
      </c>
      <c r="M22" s="96">
        <f>(M18/(M6*C28))*100</f>
        <v>41.13553113553113</v>
      </c>
      <c r="N22" s="96">
        <f>(N18/(N6*C28))*100</f>
        <v>36.504120879120876</v>
      </c>
      <c r="O22" s="96">
        <f>(O18/(O6*C28))*100</f>
        <v>28.57142857142857</v>
      </c>
      <c r="P22" s="96">
        <f>(P18/(P6*C28))*100</f>
        <v>17.773530817009078</v>
      </c>
      <c r="Q22" s="96">
        <f>(Q18/(Q6*C28))*100</f>
        <v>33.91608391608392</v>
      </c>
      <c r="R22" s="96">
        <f>(R18/(R6*C28))*100</f>
        <v>57.14285714285714</v>
      </c>
      <c r="S22" s="96">
        <f>(S18/(S6*C28))*100</f>
        <v>83.2967032967033</v>
      </c>
      <c r="T22" s="96">
        <f>(T18/(T6*C28))*100</f>
        <v>39.629120879120876</v>
      </c>
      <c r="U22" s="96">
        <f>(U18/(U6*C28))*100</f>
        <v>38.04945054945055</v>
      </c>
      <c r="V22" s="96" t="e">
        <f>(V18/(V6*C28))*100</f>
        <v>#DIV/0!</v>
      </c>
      <c r="W22" s="96">
        <f>(W18/(W6*C28))*100</f>
        <v>62.27106227106227</v>
      </c>
      <c r="X22" s="96">
        <f>(X18/(X6*C28))*100</f>
        <v>15.934065934065933</v>
      </c>
      <c r="Y22" s="96">
        <f>(Y18/(Y6*C28))*100</f>
        <v>68.63905325443787</v>
      </c>
      <c r="Z22" s="96">
        <f>(Z18/(Z6*C28))*100</f>
        <v>40.80487080487081</v>
      </c>
      <c r="AA22" s="96" t="e">
        <f>(AA18/(AA6*C28))*100</f>
        <v>#DIV/0!</v>
      </c>
      <c r="AB22" s="96">
        <f>(AB18/(AB6*C28))*100</f>
        <v>0</v>
      </c>
      <c r="AC22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0"/>
      <c r="AR22" s="20"/>
      <c r="AS22" s="20"/>
      <c r="AT22" s="20"/>
      <c r="AU22" s="25"/>
      <c r="AV22" s="25"/>
      <c r="AW22"/>
      <c r="AX22" s="12">
        <f t="shared" si="8"/>
        <v>16</v>
      </c>
      <c r="AY22" s="8" t="s">
        <v>81</v>
      </c>
      <c r="AZ22" s="34">
        <v>2</v>
      </c>
      <c r="BA22" s="16">
        <v>88</v>
      </c>
      <c r="BB22" s="16">
        <v>83</v>
      </c>
      <c r="BC22" s="16"/>
      <c r="BD22" s="16">
        <v>1</v>
      </c>
      <c r="BE22" s="17">
        <f t="shared" si="5"/>
        <v>84</v>
      </c>
      <c r="BF22" s="17">
        <f t="shared" si="6"/>
        <v>6</v>
      </c>
      <c r="BG22" s="17">
        <f t="shared" si="9"/>
        <v>461</v>
      </c>
      <c r="BH22" s="16">
        <v>16</v>
      </c>
      <c r="BI22" s="16"/>
      <c r="BJ22" s="16"/>
      <c r="BK22" s="16"/>
      <c r="BL22" s="16"/>
      <c r="BM22" s="16"/>
      <c r="BN22" s="16"/>
      <c r="BO22" s="16">
        <v>5</v>
      </c>
      <c r="BP22" s="46">
        <v>211</v>
      </c>
      <c r="BQ22" s="16">
        <v>54</v>
      </c>
      <c r="BR22" s="16">
        <v>175</v>
      </c>
      <c r="BS22" s="24">
        <v>409</v>
      </c>
      <c r="BT22" s="37">
        <f t="shared" si="7"/>
        <v>4.869047619047619</v>
      </c>
      <c r="BU22" s="28"/>
      <c r="BW22" s="12">
        <f t="shared" si="10"/>
        <v>16</v>
      </c>
      <c r="BX22" s="8" t="s">
        <v>81</v>
      </c>
      <c r="BY22" s="34">
        <v>2</v>
      </c>
      <c r="BZ22" s="16">
        <v>88</v>
      </c>
      <c r="CA22" s="16">
        <v>83</v>
      </c>
      <c r="CB22" s="16"/>
      <c r="CC22" s="16">
        <v>1</v>
      </c>
      <c r="CD22" s="17">
        <f t="shared" si="11"/>
        <v>84</v>
      </c>
      <c r="CE22" s="16">
        <v>1</v>
      </c>
      <c r="CF22" s="16"/>
      <c r="CG22" s="16"/>
      <c r="CH22" s="16"/>
      <c r="CI22" s="16"/>
      <c r="CJ22" s="16"/>
      <c r="CK22" s="16"/>
      <c r="CL22" s="16">
        <v>1</v>
      </c>
      <c r="CM22" s="46">
        <v>20</v>
      </c>
      <c r="CN22" s="16">
        <v>5</v>
      </c>
      <c r="CO22" s="16">
        <v>57</v>
      </c>
      <c r="CP22" s="28"/>
    </row>
    <row r="23" spans="1:94" ht="30" customHeight="1">
      <c r="A23" s="13">
        <f t="shared" si="12"/>
        <v>16</v>
      </c>
      <c r="B23" s="30" t="s">
        <v>135</v>
      </c>
      <c r="C23" s="33">
        <f aca="true" t="shared" si="19" ref="C23:AB23">C16/C6</f>
        <v>17.928571428571427</v>
      </c>
      <c r="D23" s="33">
        <f t="shared" si="19"/>
        <v>9.0625</v>
      </c>
      <c r="E23" s="33">
        <f t="shared" si="19"/>
        <v>8.5</v>
      </c>
      <c r="F23" s="33">
        <f t="shared" si="19"/>
        <v>6.678571428571429</v>
      </c>
      <c r="G23" s="33">
        <f t="shared" si="19"/>
        <v>5.25</v>
      </c>
      <c r="H23" s="33">
        <f>H16/H6</f>
        <v>5.555555555555555</v>
      </c>
      <c r="I23" s="33">
        <f>I16/I6</f>
        <v>2.4</v>
      </c>
      <c r="J23" s="33">
        <f t="shared" si="19"/>
        <v>1.2</v>
      </c>
      <c r="K23" s="33">
        <f t="shared" si="19"/>
        <v>16.25</v>
      </c>
      <c r="L23" s="33">
        <f t="shared" si="19"/>
        <v>1.5416666666666667</v>
      </c>
      <c r="M23" s="33">
        <f t="shared" si="19"/>
        <v>7.733333333333333</v>
      </c>
      <c r="N23" s="33">
        <f t="shared" si="19"/>
        <v>7.0625</v>
      </c>
      <c r="O23" s="33">
        <f t="shared" si="19"/>
        <v>3.5</v>
      </c>
      <c r="P23" s="33">
        <f t="shared" si="19"/>
        <v>0.6956521739130435</v>
      </c>
      <c r="Q23" s="33">
        <f t="shared" si="19"/>
        <v>7.2727272727272725</v>
      </c>
      <c r="R23" s="33">
        <f t="shared" si="19"/>
        <v>6.9523809523809526</v>
      </c>
      <c r="S23" s="33">
        <f t="shared" si="19"/>
        <v>14.4</v>
      </c>
      <c r="T23" s="33">
        <f t="shared" si="19"/>
        <v>7.875</v>
      </c>
      <c r="U23" s="33">
        <f t="shared" si="19"/>
        <v>8.3125</v>
      </c>
      <c r="V23" s="33" t="e">
        <f t="shared" si="19"/>
        <v>#DIV/0!</v>
      </c>
      <c r="W23" s="33">
        <f t="shared" si="19"/>
        <v>12.833333333333334</v>
      </c>
      <c r="X23" s="33">
        <f>X16/X6</f>
        <v>1.3</v>
      </c>
      <c r="Y23" s="33">
        <f t="shared" si="19"/>
        <v>10.461538461538462</v>
      </c>
      <c r="Z23" s="33">
        <f t="shared" si="19"/>
        <v>7.591891891891892</v>
      </c>
      <c r="AA23" s="33" t="e">
        <f>AA16/AA6</f>
        <v>#DIV/0!</v>
      </c>
      <c r="AB23" s="33">
        <f t="shared" si="19"/>
        <v>0</v>
      </c>
      <c r="AC23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0"/>
      <c r="AR23" s="20"/>
      <c r="AS23" s="20"/>
      <c r="AT23" s="20"/>
      <c r="AU23" s="25"/>
      <c r="AV23" s="25"/>
      <c r="AW23"/>
      <c r="AX23" s="12">
        <f t="shared" si="8"/>
        <v>17</v>
      </c>
      <c r="AY23" s="8" t="s">
        <v>94</v>
      </c>
      <c r="AZ23" s="28">
        <v>5</v>
      </c>
      <c r="BA23" s="16">
        <v>24</v>
      </c>
      <c r="BB23" s="16">
        <v>24</v>
      </c>
      <c r="BC23" s="16"/>
      <c r="BD23" s="16"/>
      <c r="BE23" s="17">
        <f t="shared" si="5"/>
        <v>24</v>
      </c>
      <c r="BF23" s="17">
        <f t="shared" si="6"/>
        <v>5</v>
      </c>
      <c r="BG23" s="17">
        <f t="shared" si="9"/>
        <v>372</v>
      </c>
      <c r="BH23" s="16"/>
      <c r="BI23" s="16"/>
      <c r="BJ23" s="16"/>
      <c r="BK23" s="16"/>
      <c r="BL23" s="16"/>
      <c r="BM23" s="16"/>
      <c r="BN23" s="16"/>
      <c r="BO23" s="16"/>
      <c r="BP23" s="46"/>
      <c r="BQ23" s="16"/>
      <c r="BR23" s="16">
        <v>372</v>
      </c>
      <c r="BS23" s="24">
        <v>383</v>
      </c>
      <c r="BT23" s="37">
        <f t="shared" si="7"/>
        <v>15.958333333333334</v>
      </c>
      <c r="BU23" s="28"/>
      <c r="BW23" s="12">
        <f t="shared" si="10"/>
        <v>17</v>
      </c>
      <c r="BX23" s="8" t="s">
        <v>94</v>
      </c>
      <c r="BY23" s="28">
        <v>5</v>
      </c>
      <c r="BZ23" s="16">
        <v>24</v>
      </c>
      <c r="CA23" s="16">
        <v>24</v>
      </c>
      <c r="CB23" s="16"/>
      <c r="CC23" s="16"/>
      <c r="CD23" s="17">
        <f t="shared" si="11"/>
        <v>24</v>
      </c>
      <c r="CE23" s="16"/>
      <c r="CF23" s="16"/>
      <c r="CG23" s="16"/>
      <c r="CH23" s="16"/>
      <c r="CI23" s="16"/>
      <c r="CJ23" s="16"/>
      <c r="CK23" s="16"/>
      <c r="CL23" s="16"/>
      <c r="CM23" s="46"/>
      <c r="CN23" s="16"/>
      <c r="CO23" s="16">
        <v>24</v>
      </c>
      <c r="CP23" s="28"/>
    </row>
    <row r="24" spans="1:94" ht="30" customHeight="1">
      <c r="A24" s="13">
        <f t="shared" si="12"/>
        <v>17</v>
      </c>
      <c r="B24" s="30" t="s">
        <v>138</v>
      </c>
      <c r="C24" s="96">
        <f>((C6*C28)-C18)/C16</f>
        <v>3.039840637450199</v>
      </c>
      <c r="D24" s="96">
        <f>((D6*C28)-D18)/D16</f>
        <v>5.496551724137931</v>
      </c>
      <c r="E24" s="96">
        <f>((E6*C28)-E18)/E16</f>
        <v>7.399159663865547</v>
      </c>
      <c r="F24" s="96">
        <f>((F6*C28)-F18)/F16</f>
        <v>9.705882352941176</v>
      </c>
      <c r="G24" s="96">
        <f>((G6*C28)-G18)/G16</f>
        <v>8.507936507936508</v>
      </c>
      <c r="H24" s="96">
        <f>((H6*C28)-H18)/H16</f>
        <v>9.64</v>
      </c>
      <c r="I24" s="96">
        <f>((I6*C28)-I18)/I16</f>
        <v>18.666666666666668</v>
      </c>
      <c r="J24" s="96">
        <f>((J6*C28)-J18)/J16</f>
        <v>31.666666666666668</v>
      </c>
      <c r="K24" s="96">
        <f>((K6*C28)-K18)/K16</f>
        <v>1.0307692307692307</v>
      </c>
      <c r="L24" s="96">
        <f>((L6*C28)-L18)/L16</f>
        <v>53.432432432432435</v>
      </c>
      <c r="M24" s="96">
        <f>((M6*C28)-M18)/M16</f>
        <v>6.926724137931035</v>
      </c>
      <c r="N24" s="96">
        <f>((N6*C28)-N18)/N16</f>
        <v>8.18141592920354</v>
      </c>
      <c r="O24" s="96">
        <f>((O6*C28)-O18)/O16</f>
        <v>18.571428571428573</v>
      </c>
      <c r="P24" s="96">
        <f>((P6*C28)-P18)/P16</f>
        <v>107.5625</v>
      </c>
      <c r="Q24" s="96">
        <f>((Q6*C28)-Q18)/Q16</f>
        <v>8.26875</v>
      </c>
      <c r="R24" s="96">
        <f>((R6*C28)-R18)/R16</f>
        <v>5.609589041095891</v>
      </c>
      <c r="S24" s="96">
        <f>((S6*C28)-S18)/S16</f>
        <v>1.0555555555555556</v>
      </c>
      <c r="T24" s="96">
        <f>((T6*C28)-T18)/T16</f>
        <v>6.976190476190476</v>
      </c>
      <c r="U24" s="96">
        <f>((U6*C28)-U18)/U16</f>
        <v>6.7819548872180455</v>
      </c>
      <c r="V24" s="96" t="e">
        <f>((V6*C28)-V18)/V16</f>
        <v>#DIV/0!</v>
      </c>
      <c r="W24" s="96">
        <f>((W6*C28)-W18)/W16</f>
        <v>2.675324675324675</v>
      </c>
      <c r="X24" s="96">
        <f>((X6*C28)-X18)/X16</f>
        <v>58.84615384615385</v>
      </c>
      <c r="Y24" s="96">
        <f>((Y6*C28)-Y18)/Y16</f>
        <v>2.7279411764705883</v>
      </c>
      <c r="Z24" s="96">
        <f>((Z6*C28)-Z18)/Z16</f>
        <v>7.095407618369527</v>
      </c>
      <c r="AA24" s="96" t="e">
        <f>((AA6*C28)-AA18)/AA16</f>
        <v>#DIV/0!</v>
      </c>
      <c r="AB24" s="96" t="e">
        <f>((AB6*C28)-AB18)/AB16</f>
        <v>#DIV/0!</v>
      </c>
      <c r="AC24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0"/>
      <c r="AR24" s="20"/>
      <c r="AS24" s="20"/>
      <c r="AT24" s="20"/>
      <c r="AU24" s="25"/>
      <c r="AV24" s="25"/>
      <c r="AW24"/>
      <c r="AX24" s="12">
        <f t="shared" si="8"/>
        <v>18</v>
      </c>
      <c r="AY24" s="11" t="s">
        <v>42</v>
      </c>
      <c r="AZ24" s="24">
        <v>6</v>
      </c>
      <c r="BA24" s="24">
        <v>145</v>
      </c>
      <c r="BB24" s="24">
        <v>136</v>
      </c>
      <c r="BC24" s="24"/>
      <c r="BD24" s="24"/>
      <c r="BE24" s="17">
        <f t="shared" si="5"/>
        <v>136</v>
      </c>
      <c r="BF24" s="17">
        <f t="shared" si="6"/>
        <v>15</v>
      </c>
      <c r="BG24" s="17">
        <f t="shared" si="9"/>
        <v>812</v>
      </c>
      <c r="BH24" s="24"/>
      <c r="BI24" s="24"/>
      <c r="BJ24" s="24"/>
      <c r="BK24" s="24"/>
      <c r="BL24" s="24"/>
      <c r="BM24" s="24"/>
      <c r="BN24" s="24"/>
      <c r="BO24" s="24"/>
      <c r="BP24" s="47"/>
      <c r="BQ24" s="24"/>
      <c r="BR24" s="24">
        <v>812</v>
      </c>
      <c r="BS24" s="24">
        <v>631</v>
      </c>
      <c r="BT24" s="37">
        <f t="shared" si="7"/>
        <v>4.639705882352941</v>
      </c>
      <c r="BU24" s="35"/>
      <c r="BW24" s="12">
        <f t="shared" si="10"/>
        <v>18</v>
      </c>
      <c r="BX24" s="11" t="s">
        <v>42</v>
      </c>
      <c r="BY24" s="24">
        <v>6</v>
      </c>
      <c r="BZ24" s="24">
        <v>145</v>
      </c>
      <c r="CA24" s="24">
        <v>136</v>
      </c>
      <c r="CB24" s="24"/>
      <c r="CC24" s="24"/>
      <c r="CD24" s="17">
        <f t="shared" si="11"/>
        <v>136</v>
      </c>
      <c r="CE24" s="24"/>
      <c r="CF24" s="24"/>
      <c r="CG24" s="24"/>
      <c r="CH24" s="24"/>
      <c r="CI24" s="24"/>
      <c r="CJ24" s="24"/>
      <c r="CK24" s="24"/>
      <c r="CL24" s="24"/>
      <c r="CM24" s="47"/>
      <c r="CN24" s="24"/>
      <c r="CO24" s="24">
        <v>136</v>
      </c>
      <c r="CP24" s="35"/>
    </row>
    <row r="25" spans="1:94" ht="30" customHeight="1">
      <c r="A25" s="13">
        <f t="shared" si="12"/>
        <v>18</v>
      </c>
      <c r="B25" s="11" t="s">
        <v>137</v>
      </c>
      <c r="C25" s="33">
        <f>((C13+C14)/Z16)*1000</f>
        <v>0</v>
      </c>
      <c r="D25" s="33">
        <f>((D13+D14)/Z16)*1000</f>
        <v>1.067995728017088</v>
      </c>
      <c r="E25" s="33">
        <f>((E13+E14)/Z16)*1000</f>
        <v>0</v>
      </c>
      <c r="F25" s="33">
        <f>((F13+F14)/Z16)*1000</f>
        <v>0.355998576005696</v>
      </c>
      <c r="G25" s="33">
        <f>((G13+G14)/Z16)*1000</f>
        <v>21.35991456034176</v>
      </c>
      <c r="H25" s="33">
        <f>((H13+H14)/Z16)*1000</f>
        <v>12.815948736205057</v>
      </c>
      <c r="I25" s="33">
        <f>((I13+I14)/Z16)*1000</f>
        <v>3.203987184051264</v>
      </c>
      <c r="J25" s="33">
        <f>((J13+J14)/Z16)*1000</f>
        <v>1.423994304022784</v>
      </c>
      <c r="K25" s="33">
        <f>((K13+K14)/Z16)*1000</f>
        <v>0.711997152011392</v>
      </c>
      <c r="L25" s="33">
        <f>((L13+L14)/Z16)*1000</f>
        <v>1.067995728017088</v>
      </c>
      <c r="M25" s="33">
        <f>((M13+M14)/Z16)*1000</f>
        <v>1.7799928800284799</v>
      </c>
      <c r="N25" s="33">
        <f>((N13+N14)/Z16)*1000</f>
        <v>6.763972944108224</v>
      </c>
      <c r="O25" s="33">
        <f>((O13+O14)/Z16)*1000</f>
        <v>0</v>
      </c>
      <c r="P25" s="33">
        <f>((P13+P14)/Z16)*1000</f>
        <v>0</v>
      </c>
      <c r="Q25" s="33">
        <f>((Q13+Q14)/Z16)*1000</f>
        <v>1.067995728017088</v>
      </c>
      <c r="R25" s="33">
        <f>((R13+R14)/Z16)*1000</f>
        <v>1.7799928800284799</v>
      </c>
      <c r="S25" s="33">
        <f>((S13+S14)/Z16)*1000</f>
        <v>0.355998576005696</v>
      </c>
      <c r="T25" s="33">
        <f>((T13+T14)/Z16)*1000</f>
        <v>0</v>
      </c>
      <c r="U25" s="33">
        <f>((U13+U14)/Z16)*1000</f>
        <v>0</v>
      </c>
      <c r="V25" s="33">
        <f>((V13+V14)/Z16)*1000</f>
        <v>0</v>
      </c>
      <c r="W25" s="33">
        <f>((W13+W14)/Z16)*1000</f>
        <v>0</v>
      </c>
      <c r="X25" s="33">
        <f>((X13+X14)/Z16)*1000</f>
        <v>3.203987184051264</v>
      </c>
      <c r="Y25" s="33">
        <f>((Y13+Y14)/Z16)*1000</f>
        <v>0</v>
      </c>
      <c r="Z25" s="33">
        <f>((Z13+Z14)/Z16)*1000</f>
        <v>56.959772160911356</v>
      </c>
      <c r="AA25" s="33">
        <f>((AA13+AA14)/Z16)*1000</f>
        <v>0</v>
      </c>
      <c r="AB25" s="33">
        <f>((AB13+AB14)/Z16)*1000</f>
        <v>0</v>
      </c>
      <c r="AC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0"/>
      <c r="AR25" s="20"/>
      <c r="AS25" s="20"/>
      <c r="AT25" s="20"/>
      <c r="AU25" s="25"/>
      <c r="AV25" s="25"/>
      <c r="AW25"/>
      <c r="AX25" s="201" t="s">
        <v>82</v>
      </c>
      <c r="AY25" s="202"/>
      <c r="AZ25" s="17">
        <f aca="true" t="shared" si="20" ref="AZ25:BF25">SUM(AZ7:AZ24)</f>
        <v>183</v>
      </c>
      <c r="BA25" s="17">
        <f t="shared" si="20"/>
        <v>2829</v>
      </c>
      <c r="BB25" s="17">
        <f t="shared" si="20"/>
        <v>2649</v>
      </c>
      <c r="BC25" s="17">
        <f t="shared" si="20"/>
        <v>76</v>
      </c>
      <c r="BD25" s="17">
        <f t="shared" si="20"/>
        <v>84</v>
      </c>
      <c r="BE25" s="17">
        <f t="shared" si="20"/>
        <v>2809</v>
      </c>
      <c r="BF25" s="17">
        <f t="shared" si="20"/>
        <v>203</v>
      </c>
      <c r="BG25" s="17">
        <f t="shared" si="9"/>
        <v>13739</v>
      </c>
      <c r="BH25" s="17">
        <f aca="true" t="shared" si="21" ref="BH25:BS25">SUM(BH7:BH24)</f>
        <v>556</v>
      </c>
      <c r="BI25" s="17">
        <f t="shared" si="21"/>
        <v>337</v>
      </c>
      <c r="BJ25" s="17">
        <f t="shared" si="21"/>
        <v>145</v>
      </c>
      <c r="BK25" s="17">
        <f>SUM(BK7:BK24)</f>
        <v>231</v>
      </c>
      <c r="BL25" s="17">
        <f>SUM(BL7:BL24)</f>
        <v>265</v>
      </c>
      <c r="BM25" s="17">
        <f>SUM(BM7:BM24)</f>
        <v>1542</v>
      </c>
      <c r="BN25" s="17">
        <f>SUM(BN7:BN24)</f>
        <v>340</v>
      </c>
      <c r="BO25" s="17">
        <f t="shared" si="21"/>
        <v>896</v>
      </c>
      <c r="BP25" s="17">
        <f t="shared" si="21"/>
        <v>1721</v>
      </c>
      <c r="BQ25" s="17">
        <f t="shared" si="21"/>
        <v>1460</v>
      </c>
      <c r="BR25" s="17">
        <f t="shared" si="21"/>
        <v>6246</v>
      </c>
      <c r="BS25" s="17">
        <f t="shared" si="21"/>
        <v>11290</v>
      </c>
      <c r="BT25" s="37">
        <f t="shared" si="7"/>
        <v>4.019223923104308</v>
      </c>
      <c r="BU25" s="17">
        <f>SUM(BU7:BU24)</f>
        <v>0</v>
      </c>
      <c r="BW25" s="201" t="s">
        <v>82</v>
      </c>
      <c r="BX25" s="202"/>
      <c r="BY25" s="17">
        <f aca="true" t="shared" si="22" ref="BY25:CD25">SUM(BY7:BY24)</f>
        <v>183</v>
      </c>
      <c r="BZ25" s="17">
        <f t="shared" si="22"/>
        <v>2829</v>
      </c>
      <c r="CA25" s="17">
        <f t="shared" si="22"/>
        <v>2649</v>
      </c>
      <c r="CB25" s="17">
        <f t="shared" si="22"/>
        <v>76</v>
      </c>
      <c r="CC25" s="17">
        <f t="shared" si="22"/>
        <v>84</v>
      </c>
      <c r="CD25" s="17">
        <f t="shared" si="22"/>
        <v>2809</v>
      </c>
      <c r="CE25" s="17">
        <f aca="true" t="shared" si="23" ref="CE25:CO25">SUM(CE7:CE24)</f>
        <v>68</v>
      </c>
      <c r="CF25" s="17">
        <f t="shared" si="23"/>
        <v>32</v>
      </c>
      <c r="CG25" s="17">
        <f>SUM(CG7:CG24)</f>
        <v>19</v>
      </c>
      <c r="CH25" s="17">
        <f>SUM(CH7:CH24)</f>
        <v>28</v>
      </c>
      <c r="CI25" s="17">
        <f>SUM(CI7:CI24)</f>
        <v>14</v>
      </c>
      <c r="CJ25" s="17">
        <f>SUM(CJ7:CJ24)</f>
        <v>242</v>
      </c>
      <c r="CK25" s="17">
        <f>SUM(CK7:CK24)</f>
        <v>71</v>
      </c>
      <c r="CL25" s="17">
        <f t="shared" si="23"/>
        <v>165</v>
      </c>
      <c r="CM25" s="17">
        <f t="shared" si="23"/>
        <v>286</v>
      </c>
      <c r="CN25" s="17">
        <f t="shared" si="23"/>
        <v>383</v>
      </c>
      <c r="CO25" s="17">
        <f t="shared" si="23"/>
        <v>1501</v>
      </c>
      <c r="CP25" s="17">
        <f>SUM(CP7:CP24)</f>
        <v>0</v>
      </c>
    </row>
    <row r="26" spans="1:94" ht="30" customHeight="1">
      <c r="A26" s="13">
        <f t="shared" si="12"/>
        <v>19</v>
      </c>
      <c r="B26" s="11" t="s">
        <v>136</v>
      </c>
      <c r="C26" s="33">
        <f>(C14/Z16)*1000</f>
        <v>0</v>
      </c>
      <c r="D26" s="33">
        <f>(D14/Z16)*1000</f>
        <v>0.355998576005696</v>
      </c>
      <c r="E26" s="33">
        <f>(E14/Z16)*1000</f>
        <v>0</v>
      </c>
      <c r="F26" s="33">
        <f>(F14/Z16)*1000</f>
        <v>0</v>
      </c>
      <c r="G26" s="33">
        <f>(G14/Z16)*1000</f>
        <v>9.611961552153792</v>
      </c>
      <c r="H26" s="33">
        <f>(H14/Z16)*1000</f>
        <v>6.051975792096832</v>
      </c>
      <c r="I26" s="33">
        <f>(I14/Z16)*1000</f>
        <v>2.491990032039872</v>
      </c>
      <c r="J26" s="33">
        <f>(J14/Z16)*1000</f>
        <v>0.711997152011392</v>
      </c>
      <c r="K26" s="33">
        <f>(K14/Z16)*1000</f>
        <v>0.355998576005696</v>
      </c>
      <c r="L26" s="33">
        <f>(L14/Z16)*1000</f>
        <v>0.355998576005696</v>
      </c>
      <c r="M26" s="33">
        <f>(M14/Z16)*1000</f>
        <v>1.067995728017088</v>
      </c>
      <c r="N26" s="33">
        <f>(N14/Z16)*1000</f>
        <v>3.203987184051264</v>
      </c>
      <c r="O26" s="33">
        <f>(O14/Z16)*1000</f>
        <v>0</v>
      </c>
      <c r="P26" s="33">
        <f>(P14/Z16)*1000</f>
        <v>0</v>
      </c>
      <c r="Q26" s="33">
        <f>(Q14/Z16)*1000</f>
        <v>1.067995728017088</v>
      </c>
      <c r="R26" s="33">
        <f>(R14/Z16)*1000</f>
        <v>1.7799928800284799</v>
      </c>
      <c r="S26" s="33">
        <f>(S14/Z16)*1000</f>
        <v>0.355998576005696</v>
      </c>
      <c r="T26" s="33">
        <f>(T14/Z16)*1000</f>
        <v>0</v>
      </c>
      <c r="U26" s="33">
        <f>(U14/Z16)*1000</f>
        <v>0</v>
      </c>
      <c r="V26" s="33">
        <f>(V14/Z16)*1000</f>
        <v>0</v>
      </c>
      <c r="W26" s="33">
        <f>(W14/Z16)*1000</f>
        <v>0</v>
      </c>
      <c r="X26" s="33">
        <f>(X14/Z16)*1000</f>
        <v>2.491990032039872</v>
      </c>
      <c r="Y26" s="33">
        <f>(Y14/Z16)*1000</f>
        <v>0</v>
      </c>
      <c r="Z26" s="33">
        <f>(Z14/Z16)*1000</f>
        <v>29.903880384478462</v>
      </c>
      <c r="AA26" s="33">
        <f>(AA14/Z16)*1000</f>
        <v>0</v>
      </c>
      <c r="AB26" s="33">
        <f>(AB14/Z16)*1000</f>
        <v>0</v>
      </c>
      <c r="AC26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0"/>
      <c r="AR26" s="20"/>
      <c r="AS26" s="20"/>
      <c r="AT26" s="20"/>
      <c r="AU26" s="25"/>
      <c r="AV26" s="25"/>
      <c r="AW26"/>
      <c r="AX26" s="12">
        <f>AX24+1</f>
        <v>19</v>
      </c>
      <c r="AY26" s="49" t="s">
        <v>96</v>
      </c>
      <c r="AZ26" s="36">
        <v>3</v>
      </c>
      <c r="BA26" s="36"/>
      <c r="BB26" s="36"/>
      <c r="BC26" s="36"/>
      <c r="BD26" s="36"/>
      <c r="BE26" s="17">
        <f>SUM(BB26:BD26)</f>
        <v>0</v>
      </c>
      <c r="BF26" s="17">
        <f>((SUM(AZ26:BA26))-(SUM(BB26:BD26)))</f>
        <v>3</v>
      </c>
      <c r="BG26" s="17">
        <f t="shared" si="9"/>
        <v>0</v>
      </c>
      <c r="BH26" s="36"/>
      <c r="BI26" s="36"/>
      <c r="BJ26" s="36"/>
      <c r="BK26" s="36"/>
      <c r="BL26" s="36"/>
      <c r="BM26" s="36"/>
      <c r="BN26" s="36"/>
      <c r="BO26" s="36"/>
      <c r="BP26" s="48"/>
      <c r="BQ26" s="36"/>
      <c r="BR26" s="36"/>
      <c r="BS26" s="36"/>
      <c r="BT26" s="37" t="e">
        <f t="shared" si="7"/>
        <v>#DIV/0!</v>
      </c>
      <c r="BU26" s="35"/>
      <c r="BW26" s="12">
        <f>BW24+1</f>
        <v>19</v>
      </c>
      <c r="BX26" s="49" t="s">
        <v>96</v>
      </c>
      <c r="BY26" s="36">
        <v>3</v>
      </c>
      <c r="BZ26" s="36"/>
      <c r="CA26" s="36"/>
      <c r="CB26" s="36"/>
      <c r="CC26" s="36"/>
      <c r="CD26" s="17">
        <f t="shared" si="11"/>
        <v>0</v>
      </c>
      <c r="CE26" s="36"/>
      <c r="CF26" s="36"/>
      <c r="CG26" s="36"/>
      <c r="CH26" s="36"/>
      <c r="CI26" s="36"/>
      <c r="CJ26" s="36"/>
      <c r="CK26" s="36"/>
      <c r="CL26" s="36"/>
      <c r="CM26" s="48"/>
      <c r="CN26" s="36"/>
      <c r="CO26" s="36"/>
      <c r="CP26" s="35"/>
    </row>
    <row r="27" spans="1:94" ht="30" customHeight="1">
      <c r="A27" s="13">
        <f t="shared" si="12"/>
        <v>20</v>
      </c>
      <c r="B27" s="30" t="s">
        <v>80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0"/>
      <c r="AR27" s="20"/>
      <c r="AS27" s="21"/>
      <c r="AT27" s="21"/>
      <c r="AU27" s="25"/>
      <c r="AV27" s="25"/>
      <c r="AW27"/>
      <c r="AX27" s="43" t="s">
        <v>21</v>
      </c>
      <c r="AY27" s="43"/>
      <c r="AZ27" s="39">
        <f>C28</f>
        <v>91</v>
      </c>
      <c r="BA27" s="43" t="s">
        <v>20</v>
      </c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V27" s="25"/>
      <c r="BW27" s="43" t="s">
        <v>21</v>
      </c>
      <c r="BX27" s="43"/>
      <c r="BY27" s="39">
        <f>C28</f>
        <v>91</v>
      </c>
      <c r="BZ27" s="43" t="s">
        <v>20</v>
      </c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P27" s="25"/>
    </row>
    <row r="28" spans="1:94" ht="16.5" customHeight="1">
      <c r="A28" s="40" t="s">
        <v>21</v>
      </c>
      <c r="B28" s="40"/>
      <c r="C28" s="41">
        <v>91</v>
      </c>
      <c r="D28" s="40" t="s">
        <v>20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0"/>
      <c r="AR28" s="20"/>
      <c r="AS28" s="21"/>
      <c r="AT28" s="21"/>
      <c r="AU28" s="25"/>
      <c r="AV28" s="25"/>
      <c r="AW28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44" t="s">
        <v>164</v>
      </c>
      <c r="BR28" s="44"/>
      <c r="BS28" s="44"/>
      <c r="BT28" s="44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44" t="s">
        <v>163</v>
      </c>
      <c r="CM28" s="44"/>
      <c r="CN28" s="44"/>
      <c r="CO28" s="44"/>
      <c r="CP28" s="44"/>
    </row>
    <row r="29" spans="1:94" ht="16.5" customHeight="1">
      <c r="A29" s="134"/>
      <c r="B29" s="97" t="s">
        <v>185</v>
      </c>
      <c r="C29" s="2">
        <v>59</v>
      </c>
      <c r="D29" s="40" t="s">
        <v>20</v>
      </c>
      <c r="E29" s="25" t="s">
        <v>188</v>
      </c>
      <c r="F29" s="18"/>
      <c r="G29" s="18"/>
      <c r="H29" s="18"/>
      <c r="I29" s="18"/>
      <c r="J29" s="25" t="s">
        <v>191</v>
      </c>
      <c r="K29" s="18"/>
      <c r="L29" s="18"/>
      <c r="M29" s="18"/>
      <c r="N29" s="18"/>
      <c r="O29" s="18"/>
      <c r="P29" s="19"/>
      <c r="Q29"/>
      <c r="R29"/>
      <c r="S29"/>
      <c r="T29"/>
      <c r="AC29"/>
      <c r="AD29" s="25"/>
      <c r="AE29" s="25"/>
      <c r="AF29" s="25"/>
      <c r="AG29" s="25"/>
      <c r="AH29" s="25"/>
      <c r="AI29" s="25"/>
      <c r="AJ29" s="25"/>
      <c r="AK29" s="25"/>
      <c r="AL29" s="25"/>
      <c r="AM29"/>
      <c r="AN29"/>
      <c r="AO29"/>
      <c r="AP29" s="76" t="s">
        <v>90</v>
      </c>
      <c r="AQ29" s="76"/>
      <c r="AR29" s="76"/>
      <c r="AS29" s="76"/>
      <c r="AT29" s="76"/>
      <c r="AU29" s="76"/>
      <c r="AV29" s="25"/>
      <c r="AW29"/>
      <c r="AX29" s="25"/>
      <c r="AY29" s="25"/>
      <c r="AZ29" s="25"/>
      <c r="BA29" s="25"/>
      <c r="BB29" s="25"/>
      <c r="BC29" s="25"/>
      <c r="BD29" s="25"/>
      <c r="BE29" s="25"/>
      <c r="BF29" s="25"/>
      <c r="BP29" s="57" t="s">
        <v>95</v>
      </c>
      <c r="BQ29" s="57"/>
      <c r="BR29" s="57"/>
      <c r="BS29" s="57"/>
      <c r="BT29" s="57"/>
      <c r="BU29" s="57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M29" s="25"/>
      <c r="CN29" s="57" t="s">
        <v>95</v>
      </c>
      <c r="CO29" s="57"/>
      <c r="CP29" s="57"/>
    </row>
    <row r="30" spans="1:94" ht="15.75" customHeight="1">
      <c r="A30" s="43"/>
      <c r="B30" s="18" t="s">
        <v>186</v>
      </c>
      <c r="C30" s="18"/>
      <c r="D30" s="18"/>
      <c r="E30" s="25" t="s">
        <v>189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/>
      <c r="Q30"/>
      <c r="R30"/>
      <c r="S30"/>
      <c r="T30"/>
      <c r="AC30"/>
      <c r="AD30" s="25"/>
      <c r="AE30" s="22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75" t="s">
        <v>91</v>
      </c>
      <c r="AQ30" s="75"/>
      <c r="AR30" s="75"/>
      <c r="AS30" s="75"/>
      <c r="AT30" s="75"/>
      <c r="AU30" s="75"/>
      <c r="AV30" s="25"/>
      <c r="AW30"/>
      <c r="AX30" s="25"/>
      <c r="AY30" s="25"/>
      <c r="AZ30" s="25"/>
      <c r="BA30" s="25"/>
      <c r="BB30" s="25"/>
      <c r="BC30" s="25"/>
      <c r="BD30" s="25"/>
      <c r="BE30" s="25"/>
      <c r="BF30" s="25"/>
      <c r="BP30" s="57"/>
      <c r="BQ30" s="57"/>
      <c r="BR30" s="57"/>
      <c r="BS30" s="57"/>
      <c r="BT30" s="57"/>
      <c r="BU30" s="57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M30" s="25"/>
      <c r="CN30" s="57"/>
      <c r="CO30" s="57"/>
      <c r="CP30" s="57"/>
    </row>
    <row r="31" spans="1:94" ht="15">
      <c r="A31" s="40"/>
      <c r="B31" s="43" t="s">
        <v>187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9"/>
      <c r="Q31"/>
      <c r="R31"/>
      <c r="S31"/>
      <c r="T31"/>
      <c r="U31" s="174" t="s">
        <v>209</v>
      </c>
      <c r="V31" s="174"/>
      <c r="W31" s="174"/>
      <c r="X31" s="174"/>
      <c r="Y31" s="174"/>
      <c r="Z31" s="174"/>
      <c r="AA31" s="174"/>
      <c r="AB31" s="174"/>
      <c r="AC31" s="174"/>
      <c r="AD31" s="174"/>
      <c r="AW31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45"/>
      <c r="BR31" s="44"/>
      <c r="BS31" s="44"/>
      <c r="BT31" s="44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N31" s="45"/>
      <c r="CO31" s="44"/>
      <c r="CP31" s="44"/>
    </row>
    <row r="32" spans="1:94" ht="15" customHeight="1">
      <c r="A32" s="18"/>
      <c r="B32" s="43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/>
      <c r="Q32"/>
      <c r="R32"/>
      <c r="S32"/>
      <c r="T32"/>
      <c r="U32" s="145"/>
      <c r="V32" s="145"/>
      <c r="W32" s="174" t="s">
        <v>205</v>
      </c>
      <c r="X32" s="174"/>
      <c r="Y32" s="174"/>
      <c r="Z32" s="174"/>
      <c r="AA32" s="174"/>
      <c r="AB32" s="145"/>
      <c r="AC32" s="145"/>
      <c r="AD32" s="145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45"/>
      <c r="BR32" s="44"/>
      <c r="BS32" s="44"/>
      <c r="BT32" s="44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45"/>
      <c r="CO32" s="44"/>
      <c r="CP32" s="44"/>
    </row>
    <row r="33" spans="1:94" ht="15" customHeight="1">
      <c r="A33"/>
      <c r="B33" s="51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/>
      <c r="R33"/>
      <c r="S33"/>
      <c r="T33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 s="25"/>
      <c r="AY33" s="25"/>
      <c r="AZ33" s="25"/>
      <c r="BA33" s="25"/>
      <c r="BB33" s="25"/>
      <c r="BC33" s="25"/>
      <c r="BD33" s="25"/>
      <c r="BE33" s="25"/>
      <c r="BF33" s="25"/>
      <c r="BP33" s="56" t="s">
        <v>90</v>
      </c>
      <c r="BQ33" s="56"/>
      <c r="BR33" s="56"/>
      <c r="BS33" s="56"/>
      <c r="BT33" s="56"/>
      <c r="BU33" s="56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N33" s="56" t="s">
        <v>90</v>
      </c>
      <c r="CO33" s="56"/>
      <c r="CP33" s="56"/>
    </row>
    <row r="34" spans="1:94" ht="15" customHeight="1">
      <c r="A34" s="18"/>
      <c r="B34" s="51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/>
      <c r="R34"/>
      <c r="S34"/>
      <c r="T34"/>
      <c r="U34" s="20"/>
      <c r="V34" s="20"/>
      <c r="W34" s="20"/>
      <c r="X34" s="20"/>
      <c r="Y34" s="20"/>
      <c r="Z34" s="20"/>
      <c r="AA34" s="20"/>
      <c r="AB34" s="20"/>
      <c r="AC34" s="20"/>
      <c r="AD34" s="21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 s="40"/>
      <c r="AY34" s="42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57" t="s">
        <v>91</v>
      </c>
      <c r="BQ34" s="57"/>
      <c r="BR34" s="57"/>
      <c r="BS34" s="57"/>
      <c r="BT34" s="57"/>
      <c r="BU34" s="57"/>
      <c r="BV34" s="25"/>
      <c r="BW34" s="40"/>
      <c r="BX34" s="42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N34" s="57" t="s">
        <v>91</v>
      </c>
      <c r="CO34" s="57"/>
      <c r="CP34" s="57"/>
    </row>
    <row r="35" spans="1:49" ht="15" customHeight="1">
      <c r="A35"/>
      <c r="B35" s="51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23"/>
      <c r="Q35"/>
      <c r="R35"/>
      <c r="S35"/>
      <c r="T35"/>
      <c r="U35" s="20"/>
      <c r="V35" s="20"/>
      <c r="W35" s="20"/>
      <c r="X35" s="20"/>
      <c r="Y35" s="20"/>
      <c r="Z35" s="20"/>
      <c r="AA35" s="20"/>
      <c r="AB35" s="20"/>
      <c r="AC35" s="20"/>
      <c r="AD35" s="21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</row>
    <row r="36" spans="1:49" ht="15" customHeight="1">
      <c r="A36" s="6"/>
      <c r="B36"/>
      <c r="C36" s="51"/>
      <c r="D36" s="51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5"/>
      <c r="Q36" s="5"/>
      <c r="R36" s="5"/>
      <c r="S36" s="5"/>
      <c r="T36" s="5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</row>
    <row r="37" spans="1:49" ht="1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</row>
    <row r="38" spans="1:30" ht="15" customHeight="1">
      <c r="A38" s="26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0"/>
      <c r="U38" s="5"/>
      <c r="V38" s="5"/>
      <c r="W38" s="173" t="s">
        <v>206</v>
      </c>
      <c r="X38" s="173"/>
      <c r="Y38" s="173"/>
      <c r="Z38" s="173"/>
      <c r="AA38" s="173"/>
      <c r="AB38" s="146"/>
      <c r="AC38" s="146"/>
      <c r="AD38" s="146"/>
    </row>
    <row r="39" spans="20:30" ht="15" customHeight="1">
      <c r="T39" s="20"/>
      <c r="U39"/>
      <c r="V39"/>
      <c r="W39" s="174" t="s">
        <v>207</v>
      </c>
      <c r="X39" s="174"/>
      <c r="Y39" s="174"/>
      <c r="Z39" s="174"/>
      <c r="AA39" s="174"/>
      <c r="AB39" s="145"/>
      <c r="AC39" s="145"/>
      <c r="AD39" s="145"/>
    </row>
    <row r="40" ht="15">
      <c r="T40" s="20"/>
    </row>
    <row r="41" ht="15">
      <c r="T41" s="20"/>
    </row>
    <row r="42" ht="15">
      <c r="T42" s="20"/>
    </row>
  </sheetData>
  <sheetProtection/>
  <mergeCells count="70">
    <mergeCell ref="CA4:CD5"/>
    <mergeCell ref="CE4:CO5"/>
    <mergeCell ref="AX25:AY25"/>
    <mergeCell ref="BW25:BX25"/>
    <mergeCell ref="AX4:AX6"/>
    <mergeCell ref="BH4:BT5"/>
    <mergeCell ref="BW4:BW6"/>
    <mergeCell ref="BY4:BZ5"/>
    <mergeCell ref="BX4:BX6"/>
    <mergeCell ref="BU4:BU6"/>
    <mergeCell ref="AX1:BU1"/>
    <mergeCell ref="AV4:AV5"/>
    <mergeCell ref="BF4:BF6"/>
    <mergeCell ref="BB4:BE5"/>
    <mergeCell ref="AD3:AV3"/>
    <mergeCell ref="BW1:CP1"/>
    <mergeCell ref="AX2:BU2"/>
    <mergeCell ref="CP4:CP6"/>
    <mergeCell ref="BW2:CP2"/>
    <mergeCell ref="AX3:BU3"/>
    <mergeCell ref="BW3:CP3"/>
    <mergeCell ref="U31:AD31"/>
    <mergeCell ref="W32:AA32"/>
    <mergeCell ref="BG4:BG6"/>
    <mergeCell ref="AY4:AY6"/>
    <mergeCell ref="AQ4:AQ5"/>
    <mergeCell ref="AR4:AR5"/>
    <mergeCell ref="AS4:AS5"/>
    <mergeCell ref="AZ4:BA5"/>
    <mergeCell ref="Z4:Z5"/>
    <mergeCell ref="B4:B5"/>
    <mergeCell ref="C4:C5"/>
    <mergeCell ref="D4:D5"/>
    <mergeCell ref="I4:I5"/>
    <mergeCell ref="S4:S5"/>
    <mergeCell ref="Q4:Q5"/>
    <mergeCell ref="F4:F5"/>
    <mergeCell ref="P4:P5"/>
    <mergeCell ref="K4:K5"/>
    <mergeCell ref="J4:J5"/>
    <mergeCell ref="AB4:AB5"/>
    <mergeCell ref="AA4:AA5"/>
    <mergeCell ref="AD18:AE18"/>
    <mergeCell ref="AD4:AD5"/>
    <mergeCell ref="AE4:AE5"/>
    <mergeCell ref="AU4:AU5"/>
    <mergeCell ref="AT4:AT5"/>
    <mergeCell ref="AN4:AN5"/>
    <mergeCell ref="AO4:AO5"/>
    <mergeCell ref="AG4:AH4"/>
    <mergeCell ref="A1:AB1"/>
    <mergeCell ref="AD1:AV1"/>
    <mergeCell ref="A2:AB2"/>
    <mergeCell ref="AD2:AV2"/>
    <mergeCell ref="G4:G5"/>
    <mergeCell ref="E4:E5"/>
    <mergeCell ref="AI4:AL4"/>
    <mergeCell ref="AP4:AP5"/>
    <mergeCell ref="AF4:AF5"/>
    <mergeCell ref="AM4:AM5"/>
    <mergeCell ref="U36:AD36"/>
    <mergeCell ref="U37:AD37"/>
    <mergeCell ref="W38:AA38"/>
    <mergeCell ref="W39:AA39"/>
    <mergeCell ref="A3:AB3"/>
    <mergeCell ref="W4:W5"/>
    <mergeCell ref="N4:N5"/>
    <mergeCell ref="L4:L5"/>
    <mergeCell ref="T4:T5"/>
    <mergeCell ref="A4:A5"/>
  </mergeCells>
  <printOptions/>
  <pageMargins left="0.1968503937007874" right="0.7874015748031497" top="0.3937007874015748" bottom="0.1968503937007874" header="0" footer="0"/>
  <pageSetup orientation="landscape" paperSize="5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O42"/>
  <sheetViews>
    <sheetView showZeros="0" zoomScale="60" zoomScaleNormal="60" zoomScalePageLayoutView="0" workbookViewId="0" topLeftCell="W4">
      <selection activeCell="AT18" sqref="AT18"/>
    </sheetView>
  </sheetViews>
  <sheetFormatPr defaultColWidth="9.140625" defaultRowHeight="12.75"/>
  <cols>
    <col min="1" max="1" width="5.421875" style="1" customWidth="1"/>
    <col min="2" max="2" width="24.421875" style="1" customWidth="1"/>
    <col min="3" max="6" width="8.7109375" style="1" customWidth="1"/>
    <col min="7" max="7" width="11.7109375" style="1" customWidth="1"/>
    <col min="8" max="9" width="8.7109375" style="1" customWidth="1"/>
    <col min="10" max="10" width="10.140625" style="1" customWidth="1"/>
    <col min="11" max="11" width="10.7109375" style="1" customWidth="1"/>
    <col min="12" max="12" width="10.8515625" style="1" customWidth="1"/>
    <col min="13" max="13" width="11.7109375" style="1" customWidth="1"/>
    <col min="14" max="14" width="11.00390625" style="1" customWidth="1"/>
    <col min="15" max="15" width="10.421875" style="1" customWidth="1"/>
    <col min="16" max="19" width="8.7109375" style="1" customWidth="1"/>
    <col min="20" max="20" width="9.8515625" style="1" customWidth="1"/>
    <col min="21" max="21" width="15.8515625" style="1" customWidth="1"/>
    <col min="22" max="23" width="8.7109375" style="1" customWidth="1"/>
    <col min="24" max="24" width="9.57421875" style="1" customWidth="1"/>
    <col min="25" max="25" width="9.140625" style="1" customWidth="1"/>
    <col min="26" max="26" width="11.421875" style="1" customWidth="1"/>
    <col min="27" max="29" width="9.140625" style="1" customWidth="1"/>
    <col min="30" max="30" width="26.57421875" style="1" customWidth="1"/>
    <col min="31" max="38" width="9.140625" style="1" customWidth="1"/>
    <col min="39" max="39" width="13.7109375" style="1" customWidth="1"/>
    <col min="40" max="41" width="9.140625" style="1" customWidth="1"/>
    <col min="42" max="42" width="10.421875" style="1" customWidth="1"/>
    <col min="43" max="43" width="10.57421875" style="1" customWidth="1"/>
    <col min="44" max="49" width="9.140625" style="1" customWidth="1"/>
    <col min="50" max="50" width="23.8515625" style="1" customWidth="1"/>
    <col min="51" max="57" width="9.140625" style="1" customWidth="1"/>
    <col min="58" max="58" width="12.57421875" style="1" customWidth="1"/>
    <col min="59" max="71" width="9.140625" style="1" customWidth="1"/>
    <col min="72" max="72" width="10.00390625" style="1" customWidth="1"/>
    <col min="73" max="74" width="9.140625" style="1" customWidth="1"/>
    <col min="75" max="75" width="25.28125" style="1" customWidth="1"/>
    <col min="76" max="16384" width="9.140625" style="1" customWidth="1"/>
  </cols>
  <sheetData>
    <row r="1" spans="1:93" ht="18">
      <c r="A1" s="186" t="s">
        <v>92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89"/>
      <c r="AC1" s="186" t="s">
        <v>150</v>
      </c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89"/>
      <c r="AW1" s="186" t="s">
        <v>145</v>
      </c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90"/>
      <c r="BV1" s="186" t="s">
        <v>147</v>
      </c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</row>
    <row r="2" spans="1:93" ht="18">
      <c r="A2" s="186" t="s">
        <v>144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89"/>
      <c r="AC2" s="186" t="s">
        <v>144</v>
      </c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89"/>
      <c r="AW2" s="186" t="s">
        <v>146</v>
      </c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90"/>
      <c r="BV2" s="186" t="s">
        <v>146</v>
      </c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</row>
    <row r="3" spans="1:93" ht="13.5" customHeight="1">
      <c r="A3" s="207" t="s">
        <v>233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89"/>
      <c r="AC3" s="187" t="str">
        <f>A3</f>
        <v>BULAN / TRIWULAN / TAHUN :           April          2023</v>
      </c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89"/>
      <c r="AW3" s="187" t="str">
        <f>A3</f>
        <v>BULAN / TRIWULAN / TAHUN :           April          2023</v>
      </c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91"/>
      <c r="BV3" s="187" t="str">
        <f>A3</f>
        <v>BULAN / TRIWULAN / TAHUN :           April          2023</v>
      </c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</row>
    <row r="4" spans="1:93" ht="24.75" customHeight="1">
      <c r="A4" s="193" t="s">
        <v>1</v>
      </c>
      <c r="B4" s="193" t="s">
        <v>2</v>
      </c>
      <c r="C4" s="193" t="s">
        <v>3</v>
      </c>
      <c r="D4" s="193" t="s">
        <v>65</v>
      </c>
      <c r="E4" s="193" t="s">
        <v>212</v>
      </c>
      <c r="F4" s="193" t="s">
        <v>213</v>
      </c>
      <c r="G4" s="193" t="s">
        <v>194</v>
      </c>
      <c r="H4" s="151" t="s">
        <v>193</v>
      </c>
      <c r="I4" s="140" t="s">
        <v>218</v>
      </c>
      <c r="J4" s="193" t="s">
        <v>157</v>
      </c>
      <c r="K4" s="193" t="s">
        <v>139</v>
      </c>
      <c r="L4" s="193" t="s">
        <v>195</v>
      </c>
      <c r="M4" s="193" t="s">
        <v>181</v>
      </c>
      <c r="N4" s="195" t="s">
        <v>86</v>
      </c>
      <c r="O4" s="77" t="s">
        <v>86</v>
      </c>
      <c r="P4" s="73" t="s">
        <v>100</v>
      </c>
      <c r="Q4" s="193" t="s">
        <v>101</v>
      </c>
      <c r="R4" s="193" t="s">
        <v>102</v>
      </c>
      <c r="S4" s="77" t="s">
        <v>102</v>
      </c>
      <c r="T4" s="77" t="s">
        <v>214</v>
      </c>
      <c r="U4" s="195" t="s">
        <v>105</v>
      </c>
      <c r="V4" s="77" t="s">
        <v>106</v>
      </c>
      <c r="W4" s="195" t="s">
        <v>176</v>
      </c>
      <c r="X4" s="73" t="s">
        <v>4</v>
      </c>
      <c r="Y4" s="195" t="s">
        <v>8</v>
      </c>
      <c r="Z4" s="198" t="s">
        <v>88</v>
      </c>
      <c r="AA4" s="204" t="s">
        <v>71</v>
      </c>
      <c r="AB4" s="2"/>
      <c r="AC4" s="189" t="s">
        <v>1</v>
      </c>
      <c r="AD4" s="189" t="s">
        <v>47</v>
      </c>
      <c r="AE4" s="189" t="s">
        <v>48</v>
      </c>
      <c r="AF4" s="205" t="s">
        <v>49</v>
      </c>
      <c r="AG4" s="184"/>
      <c r="AH4" s="205" t="s">
        <v>28</v>
      </c>
      <c r="AI4" s="206"/>
      <c r="AJ4" s="206"/>
      <c r="AK4" s="184"/>
      <c r="AL4" s="175" t="s">
        <v>50</v>
      </c>
      <c r="AM4" s="181" t="s">
        <v>76</v>
      </c>
      <c r="AN4" s="181" t="s">
        <v>51</v>
      </c>
      <c r="AO4" s="175" t="s">
        <v>52</v>
      </c>
      <c r="AP4" s="181" t="s">
        <v>77</v>
      </c>
      <c r="AQ4" s="181" t="s">
        <v>78</v>
      </c>
      <c r="AR4" s="181" t="s">
        <v>79</v>
      </c>
      <c r="AS4" s="181" t="s">
        <v>53</v>
      </c>
      <c r="AT4" s="181" t="s">
        <v>97</v>
      </c>
      <c r="AU4" s="181" t="s">
        <v>98</v>
      </c>
      <c r="AV4" s="2"/>
      <c r="AW4" s="181" t="s">
        <v>1</v>
      </c>
      <c r="AX4" s="181" t="s">
        <v>22</v>
      </c>
      <c r="AY4" s="175" t="s">
        <v>23</v>
      </c>
      <c r="AZ4" s="176"/>
      <c r="BA4" s="175" t="s">
        <v>28</v>
      </c>
      <c r="BB4" s="179"/>
      <c r="BC4" s="179"/>
      <c r="BD4" s="176"/>
      <c r="BE4" s="181" t="s">
        <v>24</v>
      </c>
      <c r="BF4" s="181" t="s">
        <v>72</v>
      </c>
      <c r="BG4" s="175" t="s">
        <v>25</v>
      </c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6"/>
      <c r="BT4" s="181" t="s">
        <v>71</v>
      </c>
      <c r="BU4" s="62"/>
      <c r="BV4" s="181" t="s">
        <v>1</v>
      </c>
      <c r="BW4" s="181" t="s">
        <v>22</v>
      </c>
      <c r="BX4" s="175" t="s">
        <v>23</v>
      </c>
      <c r="BY4" s="176"/>
      <c r="BZ4" s="175" t="s">
        <v>148</v>
      </c>
      <c r="CA4" s="179"/>
      <c r="CB4" s="179"/>
      <c r="CC4" s="176"/>
      <c r="CD4" s="175" t="s">
        <v>149</v>
      </c>
      <c r="CE4" s="179"/>
      <c r="CF4" s="179"/>
      <c r="CG4" s="179"/>
      <c r="CH4" s="179"/>
      <c r="CI4" s="179"/>
      <c r="CJ4" s="179"/>
      <c r="CK4" s="179"/>
      <c r="CL4" s="179"/>
      <c r="CM4" s="179"/>
      <c r="CN4" s="176"/>
      <c r="CO4" s="181" t="s">
        <v>71</v>
      </c>
    </row>
    <row r="5" spans="1:93" ht="24.75" customHeight="1">
      <c r="A5" s="194"/>
      <c r="B5" s="194"/>
      <c r="C5" s="194"/>
      <c r="D5" s="194"/>
      <c r="E5" s="194"/>
      <c r="F5" s="194"/>
      <c r="G5" s="194"/>
      <c r="H5" s="163" t="s">
        <v>220</v>
      </c>
      <c r="I5" s="141" t="s">
        <v>219</v>
      </c>
      <c r="J5" s="194"/>
      <c r="K5" s="194"/>
      <c r="L5" s="194"/>
      <c r="M5" s="194"/>
      <c r="N5" s="196"/>
      <c r="O5" s="78" t="s">
        <v>166</v>
      </c>
      <c r="P5" s="74" t="s">
        <v>94</v>
      </c>
      <c r="Q5" s="194"/>
      <c r="R5" s="194"/>
      <c r="S5" s="74" t="s">
        <v>182</v>
      </c>
      <c r="T5" s="164" t="s">
        <v>107</v>
      </c>
      <c r="U5" s="196"/>
      <c r="V5" s="78" t="s">
        <v>175</v>
      </c>
      <c r="W5" s="196"/>
      <c r="X5" s="74" t="s">
        <v>156</v>
      </c>
      <c r="Y5" s="196"/>
      <c r="Z5" s="199"/>
      <c r="AA5" s="204"/>
      <c r="AB5" s="2"/>
      <c r="AC5" s="189"/>
      <c r="AD5" s="189"/>
      <c r="AE5" s="189"/>
      <c r="AF5" s="7" t="s">
        <v>26</v>
      </c>
      <c r="AG5" s="7" t="s">
        <v>27</v>
      </c>
      <c r="AH5" s="7" t="s">
        <v>68</v>
      </c>
      <c r="AI5" s="104" t="s">
        <v>59</v>
      </c>
      <c r="AJ5" s="104" t="s">
        <v>172</v>
      </c>
      <c r="AK5" s="105" t="s">
        <v>69</v>
      </c>
      <c r="AL5" s="177"/>
      <c r="AM5" s="183"/>
      <c r="AN5" s="183"/>
      <c r="AO5" s="177"/>
      <c r="AP5" s="183"/>
      <c r="AQ5" s="183"/>
      <c r="AR5" s="183"/>
      <c r="AS5" s="183"/>
      <c r="AT5" s="183"/>
      <c r="AU5" s="183"/>
      <c r="AV5" s="2"/>
      <c r="AW5" s="182"/>
      <c r="AX5" s="182"/>
      <c r="AY5" s="177"/>
      <c r="AZ5" s="178"/>
      <c r="BA5" s="177"/>
      <c r="BB5" s="180"/>
      <c r="BC5" s="180"/>
      <c r="BD5" s="178"/>
      <c r="BE5" s="182"/>
      <c r="BF5" s="182"/>
      <c r="BG5" s="177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78"/>
      <c r="BT5" s="182"/>
      <c r="BU5" s="62"/>
      <c r="BV5" s="182"/>
      <c r="BW5" s="182"/>
      <c r="BX5" s="177"/>
      <c r="BY5" s="178"/>
      <c r="BZ5" s="177"/>
      <c r="CA5" s="180"/>
      <c r="CB5" s="180"/>
      <c r="CC5" s="178"/>
      <c r="CD5" s="177"/>
      <c r="CE5" s="180"/>
      <c r="CF5" s="180"/>
      <c r="CG5" s="180"/>
      <c r="CH5" s="180"/>
      <c r="CI5" s="180"/>
      <c r="CJ5" s="180"/>
      <c r="CK5" s="180"/>
      <c r="CL5" s="180"/>
      <c r="CM5" s="180"/>
      <c r="CN5" s="178"/>
      <c r="CO5" s="182"/>
    </row>
    <row r="6" spans="1:93" ht="24.75" customHeight="1">
      <c r="A6" s="13" t="s">
        <v>9</v>
      </c>
      <c r="B6" s="30" t="s">
        <v>13</v>
      </c>
      <c r="C6" s="28">
        <v>28</v>
      </c>
      <c r="D6" s="28">
        <v>15</v>
      </c>
      <c r="E6" s="28">
        <v>28</v>
      </c>
      <c r="F6" s="28">
        <v>24</v>
      </c>
      <c r="G6" s="28">
        <v>12</v>
      </c>
      <c r="H6" s="28">
        <v>11</v>
      </c>
      <c r="I6" s="28">
        <v>12</v>
      </c>
      <c r="J6" s="28">
        <v>5</v>
      </c>
      <c r="K6" s="28">
        <v>6</v>
      </c>
      <c r="L6" s="28">
        <v>36</v>
      </c>
      <c r="M6" s="28">
        <v>30</v>
      </c>
      <c r="N6" s="28">
        <v>24</v>
      </c>
      <c r="O6" s="28">
        <v>6</v>
      </c>
      <c r="P6" s="28">
        <v>16</v>
      </c>
      <c r="Q6" s="28">
        <v>26</v>
      </c>
      <c r="R6" s="28">
        <v>10</v>
      </c>
      <c r="S6" s="28">
        <v>8</v>
      </c>
      <c r="T6" s="28">
        <v>21</v>
      </c>
      <c r="U6" s="28">
        <v>20</v>
      </c>
      <c r="V6" s="28">
        <v>20</v>
      </c>
      <c r="W6" s="28">
        <v>6</v>
      </c>
      <c r="X6" s="165">
        <v>14</v>
      </c>
      <c r="Y6" s="166">
        <f>SUM(C6:X6)</f>
        <v>378</v>
      </c>
      <c r="Z6" s="28"/>
      <c r="AA6" s="165">
        <v>4</v>
      </c>
      <c r="AB6"/>
      <c r="AC6" s="12">
        <v>1</v>
      </c>
      <c r="AD6" s="8" t="s">
        <v>176</v>
      </c>
      <c r="AE6" s="16">
        <v>6</v>
      </c>
      <c r="AF6" s="12">
        <v>6</v>
      </c>
      <c r="AG6" s="12">
        <v>35</v>
      </c>
      <c r="AH6" s="55">
        <v>36</v>
      </c>
      <c r="AI6" s="12"/>
      <c r="AJ6" s="12">
        <v>1</v>
      </c>
      <c r="AK6" s="79">
        <f aca="true" t="shared" si="0" ref="AK6:AK16">SUM(AH6:AJ6)</f>
        <v>37</v>
      </c>
      <c r="AL6" s="80">
        <f>((SUM(AF6:AG6))-(SUM(AH6:AJ6)))</f>
        <v>4</v>
      </c>
      <c r="AM6" s="81">
        <v>60</v>
      </c>
      <c r="AN6" s="81">
        <v>3</v>
      </c>
      <c r="AO6" s="82">
        <f aca="true" t="shared" si="1" ref="AO6:AO16">AN6/AK6</f>
        <v>0.08108108108108109</v>
      </c>
      <c r="AP6" s="83">
        <f>AM6/AE21</f>
        <v>2</v>
      </c>
      <c r="AQ6" s="83">
        <f>(AM6/(AE6*AE21))*100</f>
        <v>33.33333333333333</v>
      </c>
      <c r="AR6" s="83">
        <f aca="true" t="shared" si="2" ref="AR6:AR16">AK6/AE6</f>
        <v>6.166666666666667</v>
      </c>
      <c r="AS6" s="83">
        <f>((AE6*AE21)-AM6)/AK6</f>
        <v>3.2432432432432434</v>
      </c>
      <c r="AT6" s="83">
        <f>((AI6+AJ6)/AK18)*1000</f>
        <v>0.9140767824497258</v>
      </c>
      <c r="AU6" s="83">
        <f>(AJ6/AK18)*1000</f>
        <v>0.9140767824497258</v>
      </c>
      <c r="AV6"/>
      <c r="AW6" s="183"/>
      <c r="AX6" s="183"/>
      <c r="AY6" s="7" t="s">
        <v>26</v>
      </c>
      <c r="AZ6" s="7" t="s">
        <v>27</v>
      </c>
      <c r="BA6" s="7" t="s">
        <v>68</v>
      </c>
      <c r="BB6" s="7" t="s">
        <v>75</v>
      </c>
      <c r="BC6" s="10" t="s">
        <v>74</v>
      </c>
      <c r="BD6" s="27" t="s">
        <v>73</v>
      </c>
      <c r="BE6" s="183"/>
      <c r="BF6" s="183"/>
      <c r="BG6" s="92" t="s">
        <v>194</v>
      </c>
      <c r="BH6" s="92" t="s">
        <v>225</v>
      </c>
      <c r="BI6" s="92" t="s">
        <v>218</v>
      </c>
      <c r="BJ6" s="92" t="s">
        <v>157</v>
      </c>
      <c r="BK6" s="92" t="s">
        <v>139</v>
      </c>
      <c r="BL6" s="92" t="s">
        <v>177</v>
      </c>
      <c r="BM6" s="93" t="s">
        <v>176</v>
      </c>
      <c r="BN6" s="100" t="s">
        <v>161</v>
      </c>
      <c r="BO6" s="93" t="s">
        <v>30</v>
      </c>
      <c r="BP6" s="92" t="s">
        <v>31</v>
      </c>
      <c r="BQ6" s="92" t="s">
        <v>32</v>
      </c>
      <c r="BR6" s="92" t="s">
        <v>33</v>
      </c>
      <c r="BS6" s="7" t="s">
        <v>34</v>
      </c>
      <c r="BT6" s="183"/>
      <c r="BV6" s="183"/>
      <c r="BW6" s="183"/>
      <c r="BX6" s="7" t="s">
        <v>26</v>
      </c>
      <c r="BY6" s="7" t="s">
        <v>27</v>
      </c>
      <c r="BZ6" s="7" t="s">
        <v>68</v>
      </c>
      <c r="CA6" s="7" t="s">
        <v>75</v>
      </c>
      <c r="CB6" s="10" t="s">
        <v>74</v>
      </c>
      <c r="CC6" s="27" t="s">
        <v>73</v>
      </c>
      <c r="CD6" s="92" t="s">
        <v>194</v>
      </c>
      <c r="CE6" s="92" t="s">
        <v>225</v>
      </c>
      <c r="CF6" s="92" t="s">
        <v>218</v>
      </c>
      <c r="CG6" s="92" t="s">
        <v>157</v>
      </c>
      <c r="CH6" s="92" t="s">
        <v>139</v>
      </c>
      <c r="CI6" s="92" t="s">
        <v>177</v>
      </c>
      <c r="CJ6" s="93" t="s">
        <v>176</v>
      </c>
      <c r="CK6" s="100" t="s">
        <v>161</v>
      </c>
      <c r="CL6" s="93" t="s">
        <v>30</v>
      </c>
      <c r="CM6" s="92" t="s">
        <v>31</v>
      </c>
      <c r="CN6" s="92" t="s">
        <v>32</v>
      </c>
      <c r="CO6" s="183"/>
    </row>
    <row r="7" spans="1:93" ht="24.75" customHeight="1">
      <c r="A7" s="13" t="s">
        <v>10</v>
      </c>
      <c r="B7" s="30" t="s">
        <v>60</v>
      </c>
      <c r="C7" s="13"/>
      <c r="D7" s="13"/>
      <c r="E7" s="13"/>
      <c r="F7" s="13"/>
      <c r="G7" s="103"/>
      <c r="H7" s="103"/>
      <c r="I7" s="103"/>
      <c r="J7" s="13"/>
      <c r="K7" s="13"/>
      <c r="L7" s="13"/>
      <c r="M7" s="13"/>
      <c r="N7" s="103"/>
      <c r="O7" s="13"/>
      <c r="P7" s="13"/>
      <c r="Q7" s="13"/>
      <c r="R7" s="13"/>
      <c r="S7" s="13"/>
      <c r="T7" s="13"/>
      <c r="U7" s="13"/>
      <c r="V7" s="13"/>
      <c r="W7" s="103"/>
      <c r="X7" s="103"/>
      <c r="Y7" s="15">
        <f>SUM(C7:X7)</f>
        <v>0</v>
      </c>
      <c r="Z7" s="13"/>
      <c r="AA7" s="32"/>
      <c r="AB7"/>
      <c r="AC7" s="12">
        <f aca="true" t="shared" si="3" ref="AC7:AC17">AC6+1</f>
        <v>2</v>
      </c>
      <c r="AD7" s="98" t="s">
        <v>161</v>
      </c>
      <c r="AE7" s="16">
        <v>27</v>
      </c>
      <c r="AF7" s="12">
        <v>13</v>
      </c>
      <c r="AG7" s="12">
        <v>47</v>
      </c>
      <c r="AH7" s="55">
        <v>16</v>
      </c>
      <c r="AI7" s="12"/>
      <c r="AJ7" s="12">
        <v>1</v>
      </c>
      <c r="AK7" s="79">
        <f t="shared" si="0"/>
        <v>17</v>
      </c>
      <c r="AL7" s="80">
        <f>((SUM(AF7:AG7))-(SUM(AH7:AJ7)))</f>
        <v>43</v>
      </c>
      <c r="AM7" s="84">
        <v>232</v>
      </c>
      <c r="AN7" s="85">
        <v>172</v>
      </c>
      <c r="AO7" s="82">
        <f t="shared" si="1"/>
        <v>10.117647058823529</v>
      </c>
      <c r="AP7" s="83">
        <f>AM7/AE21</f>
        <v>7.733333333333333</v>
      </c>
      <c r="AQ7" s="83">
        <f>(AM7/(AE7*AE21))*100</f>
        <v>28.641975308641975</v>
      </c>
      <c r="AR7" s="83">
        <f t="shared" si="2"/>
        <v>0.6296296296296297</v>
      </c>
      <c r="AS7" s="83">
        <f>((AE7*AE21)-AM7)/AK7</f>
        <v>34</v>
      </c>
      <c r="AT7" s="83">
        <f>((AI7+AJ7)/AK18)*1000</f>
        <v>0.9140767824497258</v>
      </c>
      <c r="AU7" s="83">
        <f>(AJ7/AK18)*1000</f>
        <v>0.9140767824497258</v>
      </c>
      <c r="AV7"/>
      <c r="AW7" s="12">
        <v>1</v>
      </c>
      <c r="AX7" s="11" t="s">
        <v>61</v>
      </c>
      <c r="AY7" s="16">
        <v>60</v>
      </c>
      <c r="AZ7" s="16">
        <v>373</v>
      </c>
      <c r="BA7" s="16">
        <v>351</v>
      </c>
      <c r="BB7" s="16">
        <v>13</v>
      </c>
      <c r="BC7" s="16">
        <v>8</v>
      </c>
      <c r="BD7" s="17">
        <f aca="true" t="shared" si="4" ref="BD7:BD24">SUM(BA7:BC7)</f>
        <v>372</v>
      </c>
      <c r="BE7" s="17">
        <f aca="true" t="shared" si="5" ref="BE7:BE24">((SUM(AY7:AZ7))-(SUM(BA7:BC7)))</f>
        <v>61</v>
      </c>
      <c r="BF7" s="17">
        <f>BG7+BH7+BI7+BJ7+BK7+BL7+BM7+BN7+BO7+BP7+BQ7</f>
        <v>2082</v>
      </c>
      <c r="BG7" s="16">
        <v>35</v>
      </c>
      <c r="BH7" s="16"/>
      <c r="BI7" s="16">
        <v>110</v>
      </c>
      <c r="BJ7" s="16"/>
      <c r="BK7" s="16"/>
      <c r="BL7" s="16">
        <v>37</v>
      </c>
      <c r="BM7" s="16"/>
      <c r="BN7" s="16">
        <v>109</v>
      </c>
      <c r="BO7" s="46">
        <v>157</v>
      </c>
      <c r="BP7" s="16">
        <v>325</v>
      </c>
      <c r="BQ7" s="16">
        <v>1309</v>
      </c>
      <c r="BR7" s="24">
        <v>2334</v>
      </c>
      <c r="BS7" s="37">
        <f aca="true" t="shared" si="6" ref="BS7:BS26">BR7/BD7</f>
        <v>6.274193548387097</v>
      </c>
      <c r="BT7" s="12"/>
      <c r="BV7" s="12">
        <v>1</v>
      </c>
      <c r="BW7" s="11" t="s">
        <v>61</v>
      </c>
      <c r="BX7" s="16">
        <v>60</v>
      </c>
      <c r="BY7" s="16">
        <v>373</v>
      </c>
      <c r="BZ7" s="16">
        <v>351</v>
      </c>
      <c r="CA7" s="16">
        <v>13</v>
      </c>
      <c r="CB7" s="16">
        <v>8</v>
      </c>
      <c r="CC7" s="17">
        <f>CD7+CE7+CF7+CG7+CH7+CI7+CJ7+CK7+CL7+CM7+CN7</f>
        <v>371</v>
      </c>
      <c r="CD7" s="16">
        <v>3</v>
      </c>
      <c r="CE7" s="16"/>
      <c r="CF7" s="16">
        <v>12</v>
      </c>
      <c r="CG7" s="16"/>
      <c r="CH7" s="16"/>
      <c r="CI7" s="16"/>
      <c r="CJ7" s="16"/>
      <c r="CK7" s="16">
        <v>17</v>
      </c>
      <c r="CL7" s="46">
        <v>45</v>
      </c>
      <c r="CM7" s="16">
        <v>71</v>
      </c>
      <c r="CN7" s="16">
        <v>223</v>
      </c>
      <c r="CO7" s="12"/>
    </row>
    <row r="8" spans="1:93" ht="30" customHeight="1">
      <c r="A8" s="13">
        <v>1</v>
      </c>
      <c r="B8" s="30" t="s">
        <v>14</v>
      </c>
      <c r="C8" s="13">
        <v>8</v>
      </c>
      <c r="D8" s="13">
        <v>7</v>
      </c>
      <c r="E8" s="13">
        <v>14</v>
      </c>
      <c r="F8" s="13">
        <v>10</v>
      </c>
      <c r="G8" s="13">
        <v>12</v>
      </c>
      <c r="H8" s="13">
        <v>6</v>
      </c>
      <c r="I8" s="28">
        <v>4</v>
      </c>
      <c r="J8" s="13">
        <v>5</v>
      </c>
      <c r="K8" s="13">
        <v>3</v>
      </c>
      <c r="L8" s="13">
        <v>22</v>
      </c>
      <c r="M8" s="13">
        <v>27</v>
      </c>
      <c r="N8" s="13">
        <v>9</v>
      </c>
      <c r="O8" s="13">
        <v>1</v>
      </c>
      <c r="P8" s="13">
        <v>5</v>
      </c>
      <c r="Q8" s="13">
        <v>23</v>
      </c>
      <c r="R8" s="13">
        <v>4</v>
      </c>
      <c r="S8" s="13"/>
      <c r="T8" s="13">
        <v>12</v>
      </c>
      <c r="U8" s="13">
        <v>8</v>
      </c>
      <c r="V8" s="13">
        <v>14</v>
      </c>
      <c r="W8" s="94">
        <v>6</v>
      </c>
      <c r="X8" s="32">
        <v>7</v>
      </c>
      <c r="Y8" s="15">
        <f aca="true" t="shared" si="7" ref="Y8:Y19">SUM(C8:X8)</f>
        <v>207</v>
      </c>
      <c r="Z8" s="32">
        <v>1</v>
      </c>
      <c r="AA8" s="32"/>
      <c r="AB8"/>
      <c r="AC8" s="12">
        <f t="shared" si="3"/>
        <v>3</v>
      </c>
      <c r="AD8" s="8" t="s">
        <v>55</v>
      </c>
      <c r="AE8" s="16">
        <v>49</v>
      </c>
      <c r="AF8" s="12">
        <v>24</v>
      </c>
      <c r="AG8" s="12">
        <v>168</v>
      </c>
      <c r="AH8" s="55">
        <v>160</v>
      </c>
      <c r="AI8" s="12"/>
      <c r="AJ8" s="12">
        <v>1</v>
      </c>
      <c r="AK8" s="79">
        <f t="shared" si="0"/>
        <v>161</v>
      </c>
      <c r="AL8" s="80">
        <f>((SUM(AF8:AG8))-(SUM(AH8:AJ8)))</f>
        <v>31</v>
      </c>
      <c r="AM8" s="85">
        <v>833</v>
      </c>
      <c r="AN8" s="85">
        <v>775</v>
      </c>
      <c r="AO8" s="82">
        <f t="shared" si="1"/>
        <v>4.813664596273292</v>
      </c>
      <c r="AP8" s="83">
        <f>AM8/AE21</f>
        <v>27.766666666666666</v>
      </c>
      <c r="AQ8" s="83">
        <f>(AM8/(AE8*AE21))*100</f>
        <v>56.666666666666664</v>
      </c>
      <c r="AR8" s="83">
        <f t="shared" si="2"/>
        <v>3.2857142857142856</v>
      </c>
      <c r="AS8" s="83">
        <f>((AE8*AE21)-AM8)/AK8</f>
        <v>3.9565217391304346</v>
      </c>
      <c r="AT8" s="83">
        <f>((AI8+AJ8)/AK18)*1000</f>
        <v>0.9140767824497258</v>
      </c>
      <c r="AU8" s="83">
        <f>(AJ8/AK18)*1000</f>
        <v>0.9140767824497258</v>
      </c>
      <c r="AV8"/>
      <c r="AW8" s="12">
        <f aca="true" t="shared" si="8" ref="AW8:AW24">AW7+1</f>
        <v>2</v>
      </c>
      <c r="AX8" s="11" t="s">
        <v>35</v>
      </c>
      <c r="AY8" s="16">
        <v>25</v>
      </c>
      <c r="AZ8" s="16">
        <v>97</v>
      </c>
      <c r="BA8" s="16">
        <v>85</v>
      </c>
      <c r="BB8" s="16">
        <v>2</v>
      </c>
      <c r="BC8" s="16">
        <v>2</v>
      </c>
      <c r="BD8" s="17">
        <f t="shared" si="4"/>
        <v>89</v>
      </c>
      <c r="BE8" s="17">
        <f t="shared" si="5"/>
        <v>33</v>
      </c>
      <c r="BF8" s="17">
        <f aca="true" t="shared" si="9" ref="BF8:BF26">BG8+BH8+BI8+BJ8+BK8+BL8+BM8+BN8+BO8+BP8+BQ8</f>
        <v>325</v>
      </c>
      <c r="BG8" s="16">
        <v>52</v>
      </c>
      <c r="BH8" s="16"/>
      <c r="BI8" s="16"/>
      <c r="BJ8" s="16"/>
      <c r="BK8" s="16"/>
      <c r="BL8" s="16">
        <v>7</v>
      </c>
      <c r="BM8" s="16"/>
      <c r="BN8" s="16">
        <v>4</v>
      </c>
      <c r="BO8" s="46">
        <v>62</v>
      </c>
      <c r="BP8" s="16">
        <v>40</v>
      </c>
      <c r="BQ8" s="16">
        <v>160</v>
      </c>
      <c r="BR8" s="24">
        <v>307</v>
      </c>
      <c r="BS8" s="37">
        <f t="shared" si="6"/>
        <v>3.449438202247191</v>
      </c>
      <c r="BT8" s="55"/>
      <c r="BV8" s="12">
        <f aca="true" t="shared" si="10" ref="BV8:BV24">BV7+1</f>
        <v>2</v>
      </c>
      <c r="BW8" s="11" t="s">
        <v>35</v>
      </c>
      <c r="BX8" s="16">
        <v>25</v>
      </c>
      <c r="BY8" s="16">
        <v>97</v>
      </c>
      <c r="BZ8" s="16">
        <v>85</v>
      </c>
      <c r="CA8" s="16">
        <v>2</v>
      </c>
      <c r="CB8" s="16">
        <v>2</v>
      </c>
      <c r="CC8" s="17">
        <f aca="true" t="shared" si="11" ref="CC8:CC26">CD8+CE8+CF8+CG8+CH8+CI8+CJ8+CK8+CL8+CM8+CN8</f>
        <v>89</v>
      </c>
      <c r="CD8" s="16">
        <v>4</v>
      </c>
      <c r="CE8" s="16"/>
      <c r="CF8" s="16"/>
      <c r="CG8" s="16"/>
      <c r="CH8" s="16"/>
      <c r="CI8" s="16">
        <v>1</v>
      </c>
      <c r="CJ8" s="16"/>
      <c r="CK8" s="16">
        <v>3</v>
      </c>
      <c r="CL8" s="46">
        <v>18</v>
      </c>
      <c r="CM8" s="16">
        <v>12</v>
      </c>
      <c r="CN8" s="16">
        <v>51</v>
      </c>
      <c r="CO8" s="55">
        <v>3</v>
      </c>
    </row>
    <row r="9" spans="1:93" ht="30" customHeight="1">
      <c r="A9" s="13">
        <f>A8+1</f>
        <v>2</v>
      </c>
      <c r="B9" s="30" t="s">
        <v>15</v>
      </c>
      <c r="C9" s="13">
        <v>112</v>
      </c>
      <c r="D9" s="13">
        <v>54</v>
      </c>
      <c r="E9" s="13">
        <v>97</v>
      </c>
      <c r="F9" s="13">
        <v>45</v>
      </c>
      <c r="G9" s="13">
        <v>27</v>
      </c>
      <c r="H9" s="13">
        <v>33</v>
      </c>
      <c r="I9" s="28">
        <v>21</v>
      </c>
      <c r="J9" s="13">
        <v>4</v>
      </c>
      <c r="K9" s="13">
        <v>8</v>
      </c>
      <c r="L9" s="13">
        <v>125</v>
      </c>
      <c r="M9" s="13">
        <v>160</v>
      </c>
      <c r="N9" s="13">
        <v>73</v>
      </c>
      <c r="O9" s="13">
        <v>2</v>
      </c>
      <c r="P9" s="13">
        <v>12</v>
      </c>
      <c r="Q9" s="13">
        <v>83</v>
      </c>
      <c r="R9" s="13">
        <v>42</v>
      </c>
      <c r="S9" s="13">
        <v>16</v>
      </c>
      <c r="T9" s="13">
        <v>49</v>
      </c>
      <c r="U9" s="13">
        <v>46</v>
      </c>
      <c r="V9" s="13">
        <v>62</v>
      </c>
      <c r="W9" s="94">
        <v>18</v>
      </c>
      <c r="X9" s="32">
        <v>12</v>
      </c>
      <c r="Y9" s="15">
        <f t="shared" si="7"/>
        <v>1101</v>
      </c>
      <c r="Z9" s="32">
        <v>70</v>
      </c>
      <c r="AA9" s="32"/>
      <c r="AB9"/>
      <c r="AC9" s="12">
        <f t="shared" si="3"/>
        <v>4</v>
      </c>
      <c r="AD9" s="8" t="s">
        <v>56</v>
      </c>
      <c r="AE9" s="16">
        <v>74</v>
      </c>
      <c r="AF9" s="12">
        <v>44</v>
      </c>
      <c r="AG9" s="12">
        <v>160</v>
      </c>
      <c r="AH9" s="55">
        <v>164</v>
      </c>
      <c r="AI9" s="12">
        <v>1</v>
      </c>
      <c r="AJ9" s="12"/>
      <c r="AK9" s="79">
        <f t="shared" si="0"/>
        <v>165</v>
      </c>
      <c r="AL9" s="80">
        <f>((SUM(AF9:AG9))-(SUM(AH9:AJ9)))</f>
        <v>39</v>
      </c>
      <c r="AM9" s="85">
        <v>772</v>
      </c>
      <c r="AN9" s="85">
        <v>678</v>
      </c>
      <c r="AO9" s="82">
        <f t="shared" si="1"/>
        <v>4.109090909090909</v>
      </c>
      <c r="AP9" s="83">
        <f>AM9/AE21</f>
        <v>25.733333333333334</v>
      </c>
      <c r="AQ9" s="83">
        <f>(AM9/(AE9*AE21))*100</f>
        <v>34.77477477477478</v>
      </c>
      <c r="AR9" s="83">
        <f t="shared" si="2"/>
        <v>2.22972972972973</v>
      </c>
      <c r="AS9" s="83">
        <f>((AE9*AE21)-AM9)/AK9</f>
        <v>8.775757575757575</v>
      </c>
      <c r="AT9" s="83">
        <f>((AI9+AJ9)/AK18)*1000</f>
        <v>0.9140767824497258</v>
      </c>
      <c r="AU9" s="83">
        <f>(AJ9/AK18)*1000</f>
        <v>0</v>
      </c>
      <c r="AV9"/>
      <c r="AW9" s="12">
        <f t="shared" si="8"/>
        <v>3</v>
      </c>
      <c r="AX9" s="49" t="s">
        <v>173</v>
      </c>
      <c r="AY9" s="16">
        <v>7</v>
      </c>
      <c r="AZ9" s="16">
        <v>13</v>
      </c>
      <c r="BA9" s="16">
        <v>16</v>
      </c>
      <c r="BB9" s="16"/>
      <c r="BC9" s="16">
        <v>1</v>
      </c>
      <c r="BD9" s="17">
        <f t="shared" si="4"/>
        <v>17</v>
      </c>
      <c r="BE9" s="17">
        <f t="shared" si="5"/>
        <v>3</v>
      </c>
      <c r="BF9" s="17">
        <f t="shared" si="9"/>
        <v>91</v>
      </c>
      <c r="BG9" s="16">
        <v>6</v>
      </c>
      <c r="BH9" s="16"/>
      <c r="BI9" s="16"/>
      <c r="BJ9" s="16"/>
      <c r="BK9" s="16"/>
      <c r="BL9" s="16"/>
      <c r="BM9" s="16"/>
      <c r="BN9" s="16"/>
      <c r="BO9" s="16">
        <v>11</v>
      </c>
      <c r="BP9" s="16">
        <v>7</v>
      </c>
      <c r="BQ9" s="16">
        <v>67</v>
      </c>
      <c r="BR9" s="16">
        <v>75</v>
      </c>
      <c r="BS9" s="37">
        <f t="shared" si="6"/>
        <v>4.411764705882353</v>
      </c>
      <c r="BT9" s="16"/>
      <c r="BV9" s="12">
        <f t="shared" si="10"/>
        <v>3</v>
      </c>
      <c r="BW9" s="49" t="s">
        <v>173</v>
      </c>
      <c r="BX9" s="16">
        <v>7</v>
      </c>
      <c r="BY9" s="16">
        <v>13</v>
      </c>
      <c r="BZ9" s="16">
        <v>16</v>
      </c>
      <c r="CA9" s="16"/>
      <c r="CB9" s="16">
        <v>1</v>
      </c>
      <c r="CC9" s="17">
        <f t="shared" si="11"/>
        <v>17</v>
      </c>
      <c r="CD9" s="28">
        <v>1</v>
      </c>
      <c r="CE9" s="28"/>
      <c r="CF9" s="28"/>
      <c r="CG9" s="28"/>
      <c r="CH9" s="28"/>
      <c r="CI9" s="28"/>
      <c r="CJ9" s="28"/>
      <c r="CK9" s="28"/>
      <c r="CL9" s="28">
        <v>1</v>
      </c>
      <c r="CM9" s="28">
        <v>2</v>
      </c>
      <c r="CN9" s="28">
        <v>13</v>
      </c>
      <c r="CO9" s="16"/>
    </row>
    <row r="10" spans="1:93" ht="30" customHeight="1">
      <c r="A10" s="13">
        <f aca="true" t="shared" si="12" ref="A10:A22">A9+1</f>
        <v>3</v>
      </c>
      <c r="B10" s="30" t="s">
        <v>16</v>
      </c>
      <c r="C10" s="13">
        <v>1</v>
      </c>
      <c r="D10" s="13">
        <v>2</v>
      </c>
      <c r="E10" s="13">
        <v>18</v>
      </c>
      <c r="F10" s="13">
        <v>1</v>
      </c>
      <c r="G10" s="13">
        <v>17</v>
      </c>
      <c r="H10" s="13">
        <v>10</v>
      </c>
      <c r="I10" s="28">
        <v>9</v>
      </c>
      <c r="J10" s="13">
        <v>18</v>
      </c>
      <c r="K10" s="13">
        <v>8</v>
      </c>
      <c r="L10" s="13">
        <v>34</v>
      </c>
      <c r="M10" s="13">
        <v>38</v>
      </c>
      <c r="N10" s="13">
        <v>16</v>
      </c>
      <c r="O10" s="13">
        <v>2</v>
      </c>
      <c r="P10" s="13"/>
      <c r="Q10" s="13">
        <v>8</v>
      </c>
      <c r="R10" s="13">
        <v>12</v>
      </c>
      <c r="S10" s="13">
        <v>6</v>
      </c>
      <c r="T10" s="13">
        <v>7</v>
      </c>
      <c r="U10" s="13">
        <v>3</v>
      </c>
      <c r="V10" s="13">
        <v>7</v>
      </c>
      <c r="W10" s="94">
        <v>17</v>
      </c>
      <c r="X10" s="32">
        <v>25</v>
      </c>
      <c r="Y10" s="15">
        <f t="shared" si="7"/>
        <v>259</v>
      </c>
      <c r="Z10" s="32">
        <v>4</v>
      </c>
      <c r="AA10" s="32"/>
      <c r="AB10"/>
      <c r="AC10" s="12">
        <f t="shared" si="3"/>
        <v>5</v>
      </c>
      <c r="AD10" s="8" t="s">
        <v>57</v>
      </c>
      <c r="AE10" s="16">
        <v>154</v>
      </c>
      <c r="AF10" s="12">
        <v>83</v>
      </c>
      <c r="AG10" s="12">
        <v>477</v>
      </c>
      <c r="AH10" s="55">
        <v>495</v>
      </c>
      <c r="AI10" s="12">
        <v>6</v>
      </c>
      <c r="AJ10" s="12">
        <v>5</v>
      </c>
      <c r="AK10" s="79">
        <f t="shared" si="0"/>
        <v>506</v>
      </c>
      <c r="AL10" s="80">
        <f>((SUM(AF10:AG10))-(SUM(AH10:AJ10)))</f>
        <v>54</v>
      </c>
      <c r="AM10" s="85">
        <v>2417</v>
      </c>
      <c r="AN10" s="85">
        <v>2371</v>
      </c>
      <c r="AO10" s="82">
        <f t="shared" si="1"/>
        <v>4.6857707509881426</v>
      </c>
      <c r="AP10" s="83">
        <f>AM10/AE21</f>
        <v>80.56666666666666</v>
      </c>
      <c r="AQ10" s="83">
        <f>(AM10/(AE10*AE21))*100</f>
        <v>52.316017316017316</v>
      </c>
      <c r="AR10" s="83">
        <f t="shared" si="2"/>
        <v>3.2857142857142856</v>
      </c>
      <c r="AS10" s="83">
        <f>((AE10*AE21)-AM10)/AK10</f>
        <v>4.353754940711463</v>
      </c>
      <c r="AT10" s="83">
        <f>((AI10+AJ10)/AK18)*1000</f>
        <v>10.054844606946984</v>
      </c>
      <c r="AU10" s="83">
        <f>(AJ10/AK18)*1000</f>
        <v>4.570383912248629</v>
      </c>
      <c r="AV10"/>
      <c r="AW10" s="12">
        <f t="shared" si="8"/>
        <v>4</v>
      </c>
      <c r="AX10" s="11" t="s">
        <v>36</v>
      </c>
      <c r="AY10" s="16">
        <v>34</v>
      </c>
      <c r="AZ10" s="16">
        <v>131</v>
      </c>
      <c r="BA10" s="16">
        <v>132</v>
      </c>
      <c r="BB10" s="16">
        <v>2</v>
      </c>
      <c r="BC10" s="16">
        <v>5</v>
      </c>
      <c r="BD10" s="17">
        <f t="shared" si="4"/>
        <v>139</v>
      </c>
      <c r="BE10" s="17">
        <f t="shared" si="5"/>
        <v>26</v>
      </c>
      <c r="BF10" s="17">
        <f t="shared" si="9"/>
        <v>860</v>
      </c>
      <c r="BG10" s="16"/>
      <c r="BH10" s="16"/>
      <c r="BI10" s="16">
        <v>1</v>
      </c>
      <c r="BJ10" s="16">
        <v>82</v>
      </c>
      <c r="BK10" s="16">
        <v>82</v>
      </c>
      <c r="BL10" s="16">
        <v>39</v>
      </c>
      <c r="BM10" s="16"/>
      <c r="BN10" s="16">
        <v>17</v>
      </c>
      <c r="BO10" s="46">
        <v>3</v>
      </c>
      <c r="BP10" s="16">
        <v>164</v>
      </c>
      <c r="BQ10" s="16">
        <v>472</v>
      </c>
      <c r="BR10" s="24">
        <v>577</v>
      </c>
      <c r="BS10" s="37">
        <f t="shared" si="6"/>
        <v>4.151079136690647</v>
      </c>
      <c r="BT10" s="55"/>
      <c r="BV10" s="12">
        <f t="shared" si="10"/>
        <v>4</v>
      </c>
      <c r="BW10" s="11" t="s">
        <v>36</v>
      </c>
      <c r="BX10" s="16">
        <v>34</v>
      </c>
      <c r="BY10" s="16">
        <v>131</v>
      </c>
      <c r="BZ10" s="16">
        <v>132</v>
      </c>
      <c r="CA10" s="16">
        <v>2</v>
      </c>
      <c r="CB10" s="16">
        <v>5</v>
      </c>
      <c r="CC10" s="17">
        <f t="shared" si="11"/>
        <v>139</v>
      </c>
      <c r="CD10" s="16"/>
      <c r="CE10" s="16"/>
      <c r="CF10" s="16"/>
      <c r="CG10" s="16">
        <v>2</v>
      </c>
      <c r="CH10" s="16">
        <v>3</v>
      </c>
      <c r="CI10" s="16"/>
      <c r="CJ10" s="16"/>
      <c r="CK10" s="16">
        <v>3</v>
      </c>
      <c r="CL10" s="46">
        <v>1</v>
      </c>
      <c r="CM10" s="16">
        <v>15</v>
      </c>
      <c r="CN10" s="16">
        <v>115</v>
      </c>
      <c r="CO10" s="55"/>
    </row>
    <row r="11" spans="1:93" ht="30" customHeight="1">
      <c r="A11" s="13">
        <f t="shared" si="12"/>
        <v>4</v>
      </c>
      <c r="B11" s="30" t="s">
        <v>108</v>
      </c>
      <c r="C11" s="15">
        <f>SUM(C8:C10)</f>
        <v>121</v>
      </c>
      <c r="D11" s="15">
        <f aca="true" t="shared" si="13" ref="D11:W11">SUM(D8:D10)</f>
        <v>63</v>
      </c>
      <c r="E11" s="15">
        <f t="shared" si="13"/>
        <v>129</v>
      </c>
      <c r="F11" s="15">
        <f t="shared" si="13"/>
        <v>56</v>
      </c>
      <c r="G11" s="15">
        <f t="shared" si="13"/>
        <v>56</v>
      </c>
      <c r="H11" s="15">
        <f t="shared" si="13"/>
        <v>49</v>
      </c>
      <c r="I11" s="15">
        <f t="shared" si="13"/>
        <v>34</v>
      </c>
      <c r="J11" s="15">
        <f t="shared" si="13"/>
        <v>27</v>
      </c>
      <c r="K11" s="15">
        <f>SUM(K8:K10)</f>
        <v>19</v>
      </c>
      <c r="L11" s="15">
        <f>SUM(L8:L10)</f>
        <v>181</v>
      </c>
      <c r="M11" s="15">
        <f t="shared" si="13"/>
        <v>225</v>
      </c>
      <c r="N11" s="15">
        <f t="shared" si="13"/>
        <v>98</v>
      </c>
      <c r="O11" s="15">
        <f t="shared" si="13"/>
        <v>5</v>
      </c>
      <c r="P11" s="15">
        <f t="shared" si="13"/>
        <v>17</v>
      </c>
      <c r="Q11" s="15">
        <f t="shared" si="13"/>
        <v>114</v>
      </c>
      <c r="R11" s="15">
        <f t="shared" si="13"/>
        <v>58</v>
      </c>
      <c r="S11" s="15">
        <f t="shared" si="13"/>
        <v>22</v>
      </c>
      <c r="T11" s="15">
        <f>SUM(T8:T10)</f>
        <v>68</v>
      </c>
      <c r="U11" s="15">
        <f t="shared" si="13"/>
        <v>57</v>
      </c>
      <c r="V11" s="15">
        <f t="shared" si="13"/>
        <v>83</v>
      </c>
      <c r="W11" s="15">
        <f t="shared" si="13"/>
        <v>41</v>
      </c>
      <c r="X11" s="15">
        <f>SUM(X8:X10)</f>
        <v>44</v>
      </c>
      <c r="Y11" s="15">
        <f t="shared" si="7"/>
        <v>1567</v>
      </c>
      <c r="Z11" s="15">
        <f>SUM(Z8:Z10)</f>
        <v>75</v>
      </c>
      <c r="AA11" s="15">
        <f>SUM(AA8:AA10)</f>
        <v>0</v>
      </c>
      <c r="AB11"/>
      <c r="AC11" s="12">
        <f t="shared" si="3"/>
        <v>6</v>
      </c>
      <c r="AD11" s="8" t="s">
        <v>194</v>
      </c>
      <c r="AE11" s="16">
        <v>11</v>
      </c>
      <c r="AF11" s="12">
        <v>12</v>
      </c>
      <c r="AG11" s="12">
        <v>44</v>
      </c>
      <c r="AH11" s="55">
        <v>34</v>
      </c>
      <c r="AI11" s="12">
        <v>7</v>
      </c>
      <c r="AJ11" s="12">
        <v>6</v>
      </c>
      <c r="AK11" s="79">
        <f t="shared" si="0"/>
        <v>47</v>
      </c>
      <c r="AL11" s="80">
        <f aca="true" t="shared" si="14" ref="AL11:AL16">((SUM(AF11:AG11))-(SUM(AH11:AJ11)))</f>
        <v>9</v>
      </c>
      <c r="AM11" s="85">
        <v>186</v>
      </c>
      <c r="AN11" s="85">
        <v>52</v>
      </c>
      <c r="AO11" s="82">
        <f t="shared" si="1"/>
        <v>1.1063829787234043</v>
      </c>
      <c r="AP11" s="83">
        <f>AM11/AE21</f>
        <v>6.2</v>
      </c>
      <c r="AQ11" s="83">
        <f>(AM11/(AE11*AE21))*100</f>
        <v>56.36363636363636</v>
      </c>
      <c r="AR11" s="83">
        <f t="shared" si="2"/>
        <v>4.2727272727272725</v>
      </c>
      <c r="AS11" s="83">
        <f>((AE11*AE21)-AM11)/AK11</f>
        <v>3.0638297872340425</v>
      </c>
      <c r="AT11" s="83">
        <f>((AI11+AJ11)/AK18)*1000</f>
        <v>11.882998171846435</v>
      </c>
      <c r="AU11" s="83">
        <f>(AJ11/AK18)*1000</f>
        <v>5.484460694698354</v>
      </c>
      <c r="AV11"/>
      <c r="AW11" s="12">
        <f t="shared" si="8"/>
        <v>5</v>
      </c>
      <c r="AX11" s="11" t="s">
        <v>37</v>
      </c>
      <c r="AY11" s="16">
        <v>6</v>
      </c>
      <c r="AZ11" s="16">
        <v>113</v>
      </c>
      <c r="BA11" s="16">
        <v>109</v>
      </c>
      <c r="BB11" s="16"/>
      <c r="BC11" s="16"/>
      <c r="BD11" s="17">
        <f t="shared" si="4"/>
        <v>109</v>
      </c>
      <c r="BE11" s="17">
        <f t="shared" si="5"/>
        <v>10</v>
      </c>
      <c r="BF11" s="17">
        <f t="shared" si="9"/>
        <v>294</v>
      </c>
      <c r="BG11" s="16"/>
      <c r="BH11" s="16"/>
      <c r="BI11" s="16"/>
      <c r="BJ11" s="16"/>
      <c r="BK11" s="16"/>
      <c r="BL11" s="16">
        <v>6</v>
      </c>
      <c r="BM11" s="16"/>
      <c r="BN11" s="16">
        <v>31</v>
      </c>
      <c r="BO11" s="46"/>
      <c r="BP11" s="16">
        <v>12</v>
      </c>
      <c r="BQ11" s="16">
        <v>245</v>
      </c>
      <c r="BR11" s="24">
        <v>266</v>
      </c>
      <c r="BS11" s="37">
        <f t="shared" si="6"/>
        <v>2.4403669724770642</v>
      </c>
      <c r="BT11" s="55"/>
      <c r="BV11" s="12">
        <f t="shared" si="10"/>
        <v>5</v>
      </c>
      <c r="BW11" s="11" t="s">
        <v>37</v>
      </c>
      <c r="BX11" s="16">
        <v>6</v>
      </c>
      <c r="BY11" s="16">
        <v>113</v>
      </c>
      <c r="BZ11" s="16">
        <v>109</v>
      </c>
      <c r="CA11" s="16"/>
      <c r="CB11" s="16"/>
      <c r="CC11" s="17">
        <f t="shared" si="11"/>
        <v>109</v>
      </c>
      <c r="CD11" s="16"/>
      <c r="CE11" s="16"/>
      <c r="CF11" s="16"/>
      <c r="CG11" s="16"/>
      <c r="CH11" s="16"/>
      <c r="CI11" s="16">
        <v>1</v>
      </c>
      <c r="CJ11" s="16"/>
      <c r="CK11" s="16">
        <v>7</v>
      </c>
      <c r="CL11" s="46"/>
      <c r="CM11" s="16"/>
      <c r="CN11" s="16">
        <v>101</v>
      </c>
      <c r="CO11" s="55"/>
    </row>
    <row r="12" spans="1:93" ht="30" customHeight="1">
      <c r="A12" s="13">
        <f t="shared" si="12"/>
        <v>5</v>
      </c>
      <c r="B12" s="30" t="s">
        <v>17</v>
      </c>
      <c r="C12" s="14">
        <v>3</v>
      </c>
      <c r="D12" s="14">
        <v>3</v>
      </c>
      <c r="E12" s="14">
        <v>11</v>
      </c>
      <c r="F12" s="14">
        <v>8</v>
      </c>
      <c r="G12" s="14">
        <v>32</v>
      </c>
      <c r="H12" s="14">
        <v>24</v>
      </c>
      <c r="I12" s="28">
        <v>16</v>
      </c>
      <c r="J12" s="14">
        <v>20</v>
      </c>
      <c r="K12" s="14">
        <v>14</v>
      </c>
      <c r="L12" s="14">
        <v>20</v>
      </c>
      <c r="M12" s="14">
        <v>13</v>
      </c>
      <c r="N12" s="14">
        <v>8</v>
      </c>
      <c r="O12" s="14">
        <v>2</v>
      </c>
      <c r="P12" s="14"/>
      <c r="Q12" s="14">
        <v>10</v>
      </c>
      <c r="R12" s="14">
        <v>12</v>
      </c>
      <c r="S12" s="14">
        <v>10</v>
      </c>
      <c r="T12" s="14">
        <v>9</v>
      </c>
      <c r="U12" s="14">
        <v>2</v>
      </c>
      <c r="V12" s="14">
        <v>3</v>
      </c>
      <c r="W12" s="94">
        <v>35</v>
      </c>
      <c r="X12" s="32">
        <v>4</v>
      </c>
      <c r="Y12" s="15">
        <f t="shared" si="7"/>
        <v>259</v>
      </c>
      <c r="Z12" s="32">
        <v>11</v>
      </c>
      <c r="AA12" s="32"/>
      <c r="AB12"/>
      <c r="AC12" s="12">
        <f t="shared" si="3"/>
        <v>7</v>
      </c>
      <c r="AD12" s="150" t="s">
        <v>223</v>
      </c>
      <c r="AE12" s="112">
        <v>9</v>
      </c>
      <c r="AF12" s="12">
        <v>6</v>
      </c>
      <c r="AG12" s="12">
        <v>43</v>
      </c>
      <c r="AH12" s="55">
        <v>32</v>
      </c>
      <c r="AI12" s="12">
        <v>6</v>
      </c>
      <c r="AJ12" s="12">
        <v>7</v>
      </c>
      <c r="AK12" s="79">
        <f t="shared" si="0"/>
        <v>45</v>
      </c>
      <c r="AL12" s="80">
        <f t="shared" si="14"/>
        <v>4</v>
      </c>
      <c r="AM12" s="85">
        <v>116</v>
      </c>
      <c r="AN12" s="85">
        <v>67</v>
      </c>
      <c r="AO12" s="82">
        <f t="shared" si="1"/>
        <v>1.488888888888889</v>
      </c>
      <c r="AP12" s="83">
        <f>AM12/184</f>
        <v>0.6304347826086957</v>
      </c>
      <c r="AQ12" s="83">
        <f>(AM12/(AE12*184))*100</f>
        <v>7.004830917874397</v>
      </c>
      <c r="AR12" s="83">
        <f t="shared" si="2"/>
        <v>5</v>
      </c>
      <c r="AS12" s="83">
        <f>((AE12*AE21)-AM12)/AK12</f>
        <v>3.422222222222222</v>
      </c>
      <c r="AT12" s="83">
        <f>((AI12+AJ12)/AK18)*1000</f>
        <v>11.882998171846435</v>
      </c>
      <c r="AU12" s="83">
        <f>(AJ12/AK18)*1000</f>
        <v>6.39853747714808</v>
      </c>
      <c r="AV12"/>
      <c r="AW12" s="12">
        <f t="shared" si="8"/>
        <v>6</v>
      </c>
      <c r="AX12" s="11" t="s">
        <v>64</v>
      </c>
      <c r="AY12" s="16">
        <v>1</v>
      </c>
      <c r="AZ12" s="16">
        <v>4</v>
      </c>
      <c r="BA12" s="16">
        <v>5</v>
      </c>
      <c r="BB12" s="16"/>
      <c r="BC12" s="16"/>
      <c r="BD12" s="17">
        <f t="shared" si="4"/>
        <v>5</v>
      </c>
      <c r="BE12" s="17">
        <f t="shared" si="5"/>
        <v>0</v>
      </c>
      <c r="BF12" s="17">
        <f t="shared" si="9"/>
        <v>12</v>
      </c>
      <c r="BG12" s="16"/>
      <c r="BH12" s="16"/>
      <c r="BI12" s="16"/>
      <c r="BJ12" s="16"/>
      <c r="BK12" s="16"/>
      <c r="BL12" s="16"/>
      <c r="BM12" s="16"/>
      <c r="BN12" s="16"/>
      <c r="BO12" s="46"/>
      <c r="BP12" s="16"/>
      <c r="BQ12" s="16">
        <v>12</v>
      </c>
      <c r="BR12" s="24">
        <v>15</v>
      </c>
      <c r="BS12" s="37">
        <f t="shared" si="6"/>
        <v>3</v>
      </c>
      <c r="BT12" s="67"/>
      <c r="BV12" s="12">
        <f t="shared" si="10"/>
        <v>6</v>
      </c>
      <c r="BW12" s="11" t="s">
        <v>64</v>
      </c>
      <c r="BX12" s="16">
        <v>1</v>
      </c>
      <c r="BY12" s="16">
        <v>4</v>
      </c>
      <c r="BZ12" s="16">
        <v>5</v>
      </c>
      <c r="CA12" s="16"/>
      <c r="CB12" s="16"/>
      <c r="CC12" s="17">
        <f t="shared" si="11"/>
        <v>5</v>
      </c>
      <c r="CD12" s="16"/>
      <c r="CE12" s="16"/>
      <c r="CF12" s="16"/>
      <c r="CG12" s="16"/>
      <c r="CH12" s="16"/>
      <c r="CI12" s="16"/>
      <c r="CJ12" s="16"/>
      <c r="CK12" s="16"/>
      <c r="CL12" s="46"/>
      <c r="CM12" s="16"/>
      <c r="CN12" s="16">
        <v>5</v>
      </c>
      <c r="CO12" s="67"/>
    </row>
    <row r="13" spans="1:93" ht="30" customHeight="1">
      <c r="A13" s="13">
        <f t="shared" si="12"/>
        <v>6</v>
      </c>
      <c r="B13" s="30" t="s">
        <v>70</v>
      </c>
      <c r="C13" s="14"/>
      <c r="D13" s="14"/>
      <c r="E13" s="14">
        <v>1</v>
      </c>
      <c r="F13" s="14"/>
      <c r="G13" s="14">
        <v>7</v>
      </c>
      <c r="H13" s="14">
        <v>6</v>
      </c>
      <c r="I13" s="28">
        <v>9</v>
      </c>
      <c r="J13" s="14"/>
      <c r="K13" s="14"/>
      <c r="L13" s="14"/>
      <c r="M13" s="14">
        <v>2</v>
      </c>
      <c r="N13" s="14">
        <v>3</v>
      </c>
      <c r="O13" s="14"/>
      <c r="P13" s="14"/>
      <c r="Q13" s="14">
        <v>1</v>
      </c>
      <c r="R13" s="14"/>
      <c r="S13" s="14">
        <v>1</v>
      </c>
      <c r="T13" s="14"/>
      <c r="U13" s="14"/>
      <c r="V13" s="14"/>
      <c r="W13" s="94"/>
      <c r="X13" s="32">
        <v>1</v>
      </c>
      <c r="Y13" s="15">
        <f t="shared" si="7"/>
        <v>31</v>
      </c>
      <c r="Z13" s="32"/>
      <c r="AA13" s="32"/>
      <c r="AB13"/>
      <c r="AC13" s="12">
        <f t="shared" si="3"/>
        <v>8</v>
      </c>
      <c r="AD13" s="8" t="s">
        <v>224</v>
      </c>
      <c r="AE13" s="16">
        <v>12</v>
      </c>
      <c r="AF13" s="12">
        <v>4</v>
      </c>
      <c r="AG13" s="12">
        <v>30</v>
      </c>
      <c r="AH13" s="55">
        <v>16</v>
      </c>
      <c r="AI13" s="12">
        <v>9</v>
      </c>
      <c r="AJ13" s="12">
        <v>4</v>
      </c>
      <c r="AK13" s="79">
        <f t="shared" si="0"/>
        <v>29</v>
      </c>
      <c r="AL13" s="80">
        <f t="shared" si="14"/>
        <v>5</v>
      </c>
      <c r="AM13" s="85">
        <v>148</v>
      </c>
      <c r="AN13" s="85">
        <v>32</v>
      </c>
      <c r="AO13" s="82">
        <f t="shared" si="1"/>
        <v>1.103448275862069</v>
      </c>
      <c r="AP13" s="83">
        <f>AM13/AE21</f>
        <v>4.933333333333334</v>
      </c>
      <c r="AQ13" s="83">
        <f>(AM13/(AE13*AE21))*100</f>
        <v>41.11111111111111</v>
      </c>
      <c r="AR13" s="83">
        <f t="shared" si="2"/>
        <v>2.4166666666666665</v>
      </c>
      <c r="AS13" s="83">
        <f>((AE13*AE21)-AM13)/AK13</f>
        <v>7.310344827586207</v>
      </c>
      <c r="AT13" s="83">
        <f>((AI13+AJ13)/AK18)*1000</f>
        <v>11.882998171846435</v>
      </c>
      <c r="AU13" s="83">
        <f>(AJ13/AK18)*1000</f>
        <v>3.656307129798903</v>
      </c>
      <c r="AV13"/>
      <c r="AW13" s="12">
        <f t="shared" si="8"/>
        <v>7</v>
      </c>
      <c r="AX13" s="11" t="s">
        <v>38</v>
      </c>
      <c r="AY13" s="16">
        <v>8</v>
      </c>
      <c r="AZ13" s="16">
        <v>74</v>
      </c>
      <c r="BA13" s="16">
        <v>67</v>
      </c>
      <c r="BB13" s="16">
        <v>4</v>
      </c>
      <c r="BC13" s="16">
        <v>3</v>
      </c>
      <c r="BD13" s="17">
        <f t="shared" si="4"/>
        <v>74</v>
      </c>
      <c r="BE13" s="17">
        <f t="shared" si="5"/>
        <v>8</v>
      </c>
      <c r="BF13" s="17">
        <f t="shared" si="9"/>
        <v>364</v>
      </c>
      <c r="BG13" s="16">
        <v>44</v>
      </c>
      <c r="BH13" s="16"/>
      <c r="BI13" s="16">
        <v>29</v>
      </c>
      <c r="BJ13" s="16"/>
      <c r="BK13" s="16"/>
      <c r="BL13" s="16">
        <v>7</v>
      </c>
      <c r="BM13" s="16"/>
      <c r="BN13" s="16">
        <v>43</v>
      </c>
      <c r="BO13" s="46">
        <v>39</v>
      </c>
      <c r="BP13" s="16">
        <v>28</v>
      </c>
      <c r="BQ13" s="16">
        <v>174</v>
      </c>
      <c r="BR13" s="24">
        <v>360</v>
      </c>
      <c r="BS13" s="37">
        <f t="shared" si="6"/>
        <v>4.864864864864865</v>
      </c>
      <c r="BT13" s="55"/>
      <c r="BV13" s="12">
        <f t="shared" si="10"/>
        <v>7</v>
      </c>
      <c r="BW13" s="11" t="s">
        <v>38</v>
      </c>
      <c r="BX13" s="16">
        <v>8</v>
      </c>
      <c r="BY13" s="16">
        <v>74</v>
      </c>
      <c r="BZ13" s="16">
        <v>67</v>
      </c>
      <c r="CA13" s="16">
        <v>4</v>
      </c>
      <c r="CB13" s="16">
        <v>3</v>
      </c>
      <c r="CC13" s="17">
        <f t="shared" si="11"/>
        <v>74</v>
      </c>
      <c r="CD13" s="16">
        <v>4</v>
      </c>
      <c r="CE13" s="16"/>
      <c r="CF13" s="16">
        <v>1</v>
      </c>
      <c r="CG13" s="16"/>
      <c r="CH13" s="16"/>
      <c r="CI13" s="16"/>
      <c r="CJ13" s="16"/>
      <c r="CK13" s="16">
        <v>6</v>
      </c>
      <c r="CL13" s="46">
        <v>6</v>
      </c>
      <c r="CM13" s="16">
        <v>21</v>
      </c>
      <c r="CN13" s="16">
        <v>36</v>
      </c>
      <c r="CO13" s="55"/>
    </row>
    <row r="14" spans="1:93" ht="30" customHeight="1">
      <c r="A14" s="13">
        <f t="shared" si="12"/>
        <v>7</v>
      </c>
      <c r="B14" s="11" t="s">
        <v>99</v>
      </c>
      <c r="C14" s="14"/>
      <c r="D14" s="14"/>
      <c r="E14" s="14"/>
      <c r="F14" s="14"/>
      <c r="G14" s="14">
        <v>6</v>
      </c>
      <c r="H14" s="14">
        <v>7</v>
      </c>
      <c r="I14" s="28">
        <v>4</v>
      </c>
      <c r="J14" s="14">
        <v>2</v>
      </c>
      <c r="K14" s="14">
        <v>3</v>
      </c>
      <c r="L14" s="14"/>
      <c r="M14" s="14">
        <v>3</v>
      </c>
      <c r="N14" s="14">
        <v>1</v>
      </c>
      <c r="O14" s="14">
        <v>1</v>
      </c>
      <c r="P14" s="14"/>
      <c r="Q14" s="14"/>
      <c r="R14" s="14"/>
      <c r="S14" s="14">
        <v>1</v>
      </c>
      <c r="T14" s="14">
        <v>1</v>
      </c>
      <c r="U14" s="14">
        <v>1</v>
      </c>
      <c r="V14" s="14"/>
      <c r="W14" s="94">
        <v>1</v>
      </c>
      <c r="X14" s="32"/>
      <c r="Y14" s="15">
        <f t="shared" si="7"/>
        <v>31</v>
      </c>
      <c r="Z14" s="32"/>
      <c r="AA14" s="32"/>
      <c r="AB14"/>
      <c r="AC14" s="12">
        <f t="shared" si="3"/>
        <v>9</v>
      </c>
      <c r="AD14" s="106" t="s">
        <v>157</v>
      </c>
      <c r="AE14" s="16">
        <v>5</v>
      </c>
      <c r="AF14" s="12">
        <v>5</v>
      </c>
      <c r="AG14" s="12">
        <v>22</v>
      </c>
      <c r="AH14" s="55">
        <v>20</v>
      </c>
      <c r="AI14" s="12"/>
      <c r="AJ14" s="12">
        <v>2</v>
      </c>
      <c r="AK14" s="79">
        <f t="shared" si="0"/>
        <v>22</v>
      </c>
      <c r="AL14" s="80">
        <f t="shared" si="14"/>
        <v>5</v>
      </c>
      <c r="AM14" s="85">
        <v>82</v>
      </c>
      <c r="AN14" s="85">
        <v>28</v>
      </c>
      <c r="AO14" s="82">
        <f t="shared" si="1"/>
        <v>1.2727272727272727</v>
      </c>
      <c r="AP14" s="83">
        <f>AM14/AE21</f>
        <v>2.7333333333333334</v>
      </c>
      <c r="AQ14" s="83">
        <f>(AM14/(AE14*AE21))*100</f>
        <v>54.666666666666664</v>
      </c>
      <c r="AR14" s="83">
        <f t="shared" si="2"/>
        <v>4.4</v>
      </c>
      <c r="AS14" s="83">
        <f>((AE14*AE21)-AM14)/AK14</f>
        <v>3.090909090909091</v>
      </c>
      <c r="AT14" s="83">
        <f>((AI14+AJ14)/AK18)*1000</f>
        <v>1.8281535648994516</v>
      </c>
      <c r="AU14" s="83">
        <f>(AJ14/AK18)*1000</f>
        <v>1.8281535648994516</v>
      </c>
      <c r="AV14"/>
      <c r="AW14" s="12">
        <f t="shared" si="8"/>
        <v>8</v>
      </c>
      <c r="AX14" s="11" t="s">
        <v>39</v>
      </c>
      <c r="AY14" s="16">
        <v>2</v>
      </c>
      <c r="AZ14" s="16">
        <v>9</v>
      </c>
      <c r="BA14" s="16">
        <v>11</v>
      </c>
      <c r="BB14" s="16"/>
      <c r="BC14" s="16"/>
      <c r="BD14" s="17">
        <f t="shared" si="4"/>
        <v>11</v>
      </c>
      <c r="BE14" s="17">
        <f t="shared" si="5"/>
        <v>0</v>
      </c>
      <c r="BF14" s="17">
        <f t="shared" si="9"/>
        <v>36</v>
      </c>
      <c r="BG14" s="16"/>
      <c r="BH14" s="16"/>
      <c r="BI14" s="16"/>
      <c r="BJ14" s="16"/>
      <c r="BK14" s="16"/>
      <c r="BL14" s="16"/>
      <c r="BM14" s="16"/>
      <c r="BN14" s="16"/>
      <c r="BO14" s="46">
        <v>2</v>
      </c>
      <c r="BP14" s="16">
        <v>3</v>
      </c>
      <c r="BQ14" s="16">
        <v>31</v>
      </c>
      <c r="BR14" s="24">
        <v>37</v>
      </c>
      <c r="BS14" s="37">
        <f t="shared" si="6"/>
        <v>3.3636363636363638</v>
      </c>
      <c r="BT14" s="28"/>
      <c r="BV14" s="12">
        <f t="shared" si="10"/>
        <v>8</v>
      </c>
      <c r="BW14" s="11" t="s">
        <v>39</v>
      </c>
      <c r="BX14" s="16">
        <v>2</v>
      </c>
      <c r="BY14" s="16">
        <v>9</v>
      </c>
      <c r="BZ14" s="16">
        <v>11</v>
      </c>
      <c r="CA14" s="16"/>
      <c r="CB14" s="16"/>
      <c r="CC14" s="17">
        <f t="shared" si="11"/>
        <v>11</v>
      </c>
      <c r="CD14" s="16"/>
      <c r="CE14" s="16"/>
      <c r="CF14" s="16"/>
      <c r="CG14" s="16"/>
      <c r="CH14" s="16"/>
      <c r="CI14" s="16"/>
      <c r="CJ14" s="16"/>
      <c r="CK14" s="16"/>
      <c r="CL14" s="46">
        <v>1</v>
      </c>
      <c r="CM14" s="16">
        <v>1</v>
      </c>
      <c r="CN14" s="16">
        <v>9</v>
      </c>
      <c r="CO14" s="28"/>
    </row>
    <row r="15" spans="1:93" ht="30" customHeight="1">
      <c r="A15" s="13">
        <f t="shared" si="12"/>
        <v>8</v>
      </c>
      <c r="B15" s="30" t="s">
        <v>12</v>
      </c>
      <c r="C15" s="14">
        <v>110</v>
      </c>
      <c r="D15" s="14">
        <v>51</v>
      </c>
      <c r="E15" s="14">
        <v>98</v>
      </c>
      <c r="F15" s="14">
        <v>36</v>
      </c>
      <c r="G15" s="14">
        <v>2</v>
      </c>
      <c r="H15" s="14">
        <v>8</v>
      </c>
      <c r="I15" s="28"/>
      <c r="J15" s="14"/>
      <c r="K15" s="14"/>
      <c r="L15" s="14">
        <v>147</v>
      </c>
      <c r="M15" s="14">
        <v>179</v>
      </c>
      <c r="N15" s="14">
        <v>70</v>
      </c>
      <c r="O15" s="14">
        <v>2</v>
      </c>
      <c r="P15" s="14">
        <v>11</v>
      </c>
      <c r="Q15" s="14">
        <v>84</v>
      </c>
      <c r="R15" s="14">
        <v>46</v>
      </c>
      <c r="S15" s="14">
        <v>2</v>
      </c>
      <c r="T15" s="14">
        <v>41</v>
      </c>
      <c r="U15" s="14">
        <v>42</v>
      </c>
      <c r="V15" s="14">
        <v>73</v>
      </c>
      <c r="W15" s="94">
        <v>1</v>
      </c>
      <c r="X15" s="32">
        <v>29</v>
      </c>
      <c r="Y15" s="15">
        <f t="shared" si="7"/>
        <v>1032</v>
      </c>
      <c r="Z15" s="32">
        <v>60</v>
      </c>
      <c r="AA15" s="32"/>
      <c r="AB15"/>
      <c r="AC15" s="12">
        <f t="shared" si="3"/>
        <v>10</v>
      </c>
      <c r="AD15" s="71" t="s">
        <v>139</v>
      </c>
      <c r="AE15" s="16">
        <v>5</v>
      </c>
      <c r="AF15" s="12">
        <v>3</v>
      </c>
      <c r="AG15" s="12">
        <v>16</v>
      </c>
      <c r="AH15" s="55">
        <v>14</v>
      </c>
      <c r="AI15" s="12"/>
      <c r="AJ15" s="12">
        <v>3</v>
      </c>
      <c r="AK15" s="79">
        <f t="shared" si="0"/>
        <v>17</v>
      </c>
      <c r="AL15" s="80">
        <f t="shared" si="14"/>
        <v>2</v>
      </c>
      <c r="AM15" s="85">
        <v>82</v>
      </c>
      <c r="AN15" s="85">
        <v>20</v>
      </c>
      <c r="AO15" s="82">
        <f t="shared" si="1"/>
        <v>1.1764705882352942</v>
      </c>
      <c r="AP15" s="83">
        <f>AM15/AE21</f>
        <v>2.7333333333333334</v>
      </c>
      <c r="AQ15" s="83">
        <f>(AM15/(AE15*AE21))*100</f>
        <v>54.666666666666664</v>
      </c>
      <c r="AR15" s="83">
        <f t="shared" si="2"/>
        <v>3.4</v>
      </c>
      <c r="AS15" s="83">
        <f>((AE15*AE21)-AM15)/AK15</f>
        <v>4</v>
      </c>
      <c r="AT15" s="83">
        <f>((AI15+AJ15)/AK18)*1000</f>
        <v>2.742230347349177</v>
      </c>
      <c r="AU15" s="83">
        <f>(AJ15/AK18)*1000</f>
        <v>2.742230347349177</v>
      </c>
      <c r="AV15"/>
      <c r="AW15" s="12">
        <f t="shared" si="8"/>
        <v>9</v>
      </c>
      <c r="AX15" s="11" t="s">
        <v>40</v>
      </c>
      <c r="AY15" s="16">
        <v>2</v>
      </c>
      <c r="AZ15" s="16">
        <v>13</v>
      </c>
      <c r="BA15" s="16">
        <v>11</v>
      </c>
      <c r="BB15" s="16"/>
      <c r="BC15" s="16"/>
      <c r="BD15" s="17">
        <f t="shared" si="4"/>
        <v>11</v>
      </c>
      <c r="BE15" s="17">
        <f t="shared" si="5"/>
        <v>4</v>
      </c>
      <c r="BF15" s="17">
        <f t="shared" si="9"/>
        <v>39</v>
      </c>
      <c r="BG15" s="16"/>
      <c r="BH15" s="16"/>
      <c r="BI15" s="16"/>
      <c r="BJ15" s="16"/>
      <c r="BK15" s="16"/>
      <c r="BL15" s="16"/>
      <c r="BM15" s="16"/>
      <c r="BN15" s="16"/>
      <c r="BO15" s="46">
        <v>10</v>
      </c>
      <c r="BP15" s="16">
        <v>11</v>
      </c>
      <c r="BQ15" s="16">
        <v>18</v>
      </c>
      <c r="BR15" s="24">
        <v>19</v>
      </c>
      <c r="BS15" s="37">
        <f t="shared" si="6"/>
        <v>1.7272727272727273</v>
      </c>
      <c r="BT15" s="28"/>
      <c r="BV15" s="12">
        <f t="shared" si="10"/>
        <v>9</v>
      </c>
      <c r="BW15" s="11" t="s">
        <v>40</v>
      </c>
      <c r="BX15" s="16">
        <v>2</v>
      </c>
      <c r="BY15" s="16">
        <v>13</v>
      </c>
      <c r="BZ15" s="16">
        <v>11</v>
      </c>
      <c r="CA15" s="16"/>
      <c r="CB15" s="16"/>
      <c r="CC15" s="17">
        <f t="shared" si="11"/>
        <v>11</v>
      </c>
      <c r="CD15" s="16"/>
      <c r="CE15" s="16"/>
      <c r="CF15" s="16"/>
      <c r="CG15" s="16"/>
      <c r="CH15" s="16"/>
      <c r="CI15" s="16"/>
      <c r="CJ15" s="16"/>
      <c r="CK15" s="16"/>
      <c r="CL15" s="46">
        <v>5</v>
      </c>
      <c r="CM15" s="16">
        <v>2</v>
      </c>
      <c r="CN15" s="16">
        <v>4</v>
      </c>
      <c r="CO15" s="28">
        <v>3</v>
      </c>
    </row>
    <row r="16" spans="1:93" ht="30" customHeight="1">
      <c r="A16" s="13">
        <v>9</v>
      </c>
      <c r="B16" s="30" t="s">
        <v>84</v>
      </c>
      <c r="C16" s="15">
        <f>C15+C14+C13</f>
        <v>110</v>
      </c>
      <c r="D16" s="15">
        <f aca="true" t="shared" si="15" ref="D16:U16">D15+D14+D13</f>
        <v>51</v>
      </c>
      <c r="E16" s="15">
        <f t="shared" si="15"/>
        <v>99</v>
      </c>
      <c r="F16" s="15">
        <f t="shared" si="15"/>
        <v>36</v>
      </c>
      <c r="G16" s="15">
        <f t="shared" si="15"/>
        <v>15</v>
      </c>
      <c r="H16" s="15">
        <f>H15+H14+H13</f>
        <v>21</v>
      </c>
      <c r="I16" s="15">
        <f>I15+I14+I13</f>
        <v>13</v>
      </c>
      <c r="J16" s="15">
        <f>J15+J14+J13</f>
        <v>2</v>
      </c>
      <c r="K16" s="15">
        <f>K15+K14+K13</f>
        <v>3</v>
      </c>
      <c r="L16" s="15">
        <f>L15+L14+L13</f>
        <v>147</v>
      </c>
      <c r="M16" s="15">
        <f t="shared" si="15"/>
        <v>184</v>
      </c>
      <c r="N16" s="15">
        <f t="shared" si="15"/>
        <v>74</v>
      </c>
      <c r="O16" s="15">
        <f t="shared" si="15"/>
        <v>3</v>
      </c>
      <c r="P16" s="15">
        <f t="shared" si="15"/>
        <v>11</v>
      </c>
      <c r="Q16" s="15">
        <f t="shared" si="15"/>
        <v>85</v>
      </c>
      <c r="R16" s="15">
        <f t="shared" si="15"/>
        <v>46</v>
      </c>
      <c r="S16" s="15">
        <f t="shared" si="15"/>
        <v>4</v>
      </c>
      <c r="T16" s="15">
        <f t="shared" si="15"/>
        <v>42</v>
      </c>
      <c r="U16" s="15">
        <f t="shared" si="15"/>
        <v>43</v>
      </c>
      <c r="V16" s="15">
        <f>V15+V14+V13</f>
        <v>73</v>
      </c>
      <c r="W16" s="95">
        <f>W15+W14+W13</f>
        <v>2</v>
      </c>
      <c r="X16" s="15">
        <f>SUM(X13:X15)</f>
        <v>30</v>
      </c>
      <c r="Y16" s="15">
        <f t="shared" si="7"/>
        <v>1094</v>
      </c>
      <c r="Z16" s="15">
        <f>Z15+Z14+Z13</f>
        <v>60</v>
      </c>
      <c r="AA16" s="15">
        <f>AA15+AA14+AA13</f>
        <v>0</v>
      </c>
      <c r="AB16"/>
      <c r="AC16" s="12">
        <f t="shared" si="3"/>
        <v>11</v>
      </c>
      <c r="AD16" s="8" t="s">
        <v>58</v>
      </c>
      <c r="AE16" s="16">
        <v>10</v>
      </c>
      <c r="AF16" s="12">
        <v>7</v>
      </c>
      <c r="AG16" s="12">
        <v>37</v>
      </c>
      <c r="AH16" s="55">
        <v>33</v>
      </c>
      <c r="AI16" s="12">
        <v>1</v>
      </c>
      <c r="AJ16" s="12"/>
      <c r="AK16" s="79">
        <f t="shared" si="0"/>
        <v>34</v>
      </c>
      <c r="AL16" s="80">
        <f t="shared" si="14"/>
        <v>10</v>
      </c>
      <c r="AM16" s="85">
        <v>165</v>
      </c>
      <c r="AN16" s="85">
        <v>158</v>
      </c>
      <c r="AO16" s="82">
        <f t="shared" si="1"/>
        <v>4.647058823529412</v>
      </c>
      <c r="AP16" s="83">
        <f>AM16/AE21</f>
        <v>5.5</v>
      </c>
      <c r="AQ16" s="83">
        <f>(AM16/(AE16*AE21))*100</f>
        <v>55.00000000000001</v>
      </c>
      <c r="AR16" s="83">
        <f t="shared" si="2"/>
        <v>3.4</v>
      </c>
      <c r="AS16" s="83">
        <f>((AE16*AE21)-AM16)/AK16</f>
        <v>3.9705882352941178</v>
      </c>
      <c r="AT16" s="83">
        <f>((AI16+AJ16)/AK18)*1000</f>
        <v>0.9140767824497258</v>
      </c>
      <c r="AU16" s="83">
        <f>(AJ16/AK18)*1000</f>
        <v>0</v>
      </c>
      <c r="AV16"/>
      <c r="AW16" s="12">
        <f t="shared" si="8"/>
        <v>10</v>
      </c>
      <c r="AX16" s="11" t="s">
        <v>62</v>
      </c>
      <c r="AY16" s="16">
        <v>7</v>
      </c>
      <c r="AZ16" s="16">
        <v>56</v>
      </c>
      <c r="BA16" s="16">
        <v>44</v>
      </c>
      <c r="BB16" s="16">
        <v>2</v>
      </c>
      <c r="BC16" s="16">
        <v>2</v>
      </c>
      <c r="BD16" s="17">
        <f t="shared" si="4"/>
        <v>48</v>
      </c>
      <c r="BE16" s="17">
        <f t="shared" si="5"/>
        <v>15</v>
      </c>
      <c r="BF16" s="17">
        <f t="shared" si="9"/>
        <v>285</v>
      </c>
      <c r="BG16" s="16">
        <v>9</v>
      </c>
      <c r="BH16" s="16"/>
      <c r="BI16" s="16">
        <v>8</v>
      </c>
      <c r="BJ16" s="16"/>
      <c r="BK16" s="16"/>
      <c r="BL16" s="16">
        <v>37</v>
      </c>
      <c r="BM16" s="16"/>
      <c r="BN16" s="16">
        <v>12</v>
      </c>
      <c r="BO16" s="46">
        <v>14</v>
      </c>
      <c r="BP16" s="16">
        <v>25</v>
      </c>
      <c r="BQ16" s="16">
        <v>180</v>
      </c>
      <c r="BR16" s="24">
        <v>198</v>
      </c>
      <c r="BS16" s="37">
        <f t="shared" si="6"/>
        <v>4.125</v>
      </c>
      <c r="BT16" s="28"/>
      <c r="BV16" s="12">
        <f t="shared" si="10"/>
        <v>10</v>
      </c>
      <c r="BW16" s="11" t="s">
        <v>62</v>
      </c>
      <c r="BX16" s="16">
        <v>7</v>
      </c>
      <c r="BY16" s="16">
        <v>56</v>
      </c>
      <c r="BZ16" s="16">
        <v>44</v>
      </c>
      <c r="CA16" s="16">
        <v>2</v>
      </c>
      <c r="CB16" s="16">
        <v>2</v>
      </c>
      <c r="CC16" s="17">
        <f t="shared" si="11"/>
        <v>48</v>
      </c>
      <c r="CD16" s="16"/>
      <c r="CE16" s="16"/>
      <c r="CF16" s="16"/>
      <c r="CG16" s="16"/>
      <c r="CH16" s="16"/>
      <c r="CI16" s="16">
        <v>1</v>
      </c>
      <c r="CJ16" s="16"/>
      <c r="CK16" s="16">
        <v>1</v>
      </c>
      <c r="CL16" s="46">
        <v>6</v>
      </c>
      <c r="CM16" s="16">
        <v>11</v>
      </c>
      <c r="CN16" s="16">
        <v>29</v>
      </c>
      <c r="CO16" s="28"/>
    </row>
    <row r="17" spans="1:93" ht="30" customHeight="1">
      <c r="A17" s="13">
        <v>10</v>
      </c>
      <c r="B17" s="30" t="s">
        <v>85</v>
      </c>
      <c r="C17" s="15">
        <f>(C11-(C12+C16))</f>
        <v>8</v>
      </c>
      <c r="D17" s="15">
        <f aca="true" t="shared" si="16" ref="D17:U17">(D11-(D12+D16))</f>
        <v>9</v>
      </c>
      <c r="E17" s="15">
        <f t="shared" si="16"/>
        <v>19</v>
      </c>
      <c r="F17" s="15">
        <f t="shared" si="16"/>
        <v>12</v>
      </c>
      <c r="G17" s="15">
        <f t="shared" si="16"/>
        <v>9</v>
      </c>
      <c r="H17" s="15">
        <f>(H11-(H12+H16))</f>
        <v>4</v>
      </c>
      <c r="I17" s="15">
        <f>(I11-(I12+I16))</f>
        <v>5</v>
      </c>
      <c r="J17" s="15">
        <f>(J11-(J12+J16))</f>
        <v>5</v>
      </c>
      <c r="K17" s="15">
        <f>(K11-(K12+K16))</f>
        <v>2</v>
      </c>
      <c r="L17" s="15">
        <f>(L11-(L12+L16))</f>
        <v>14</v>
      </c>
      <c r="M17" s="15">
        <f t="shared" si="16"/>
        <v>28</v>
      </c>
      <c r="N17" s="15">
        <f t="shared" si="16"/>
        <v>16</v>
      </c>
      <c r="O17" s="15">
        <f t="shared" si="16"/>
        <v>0</v>
      </c>
      <c r="P17" s="15">
        <f t="shared" si="16"/>
        <v>6</v>
      </c>
      <c r="Q17" s="15">
        <f t="shared" si="16"/>
        <v>19</v>
      </c>
      <c r="R17" s="15">
        <f t="shared" si="16"/>
        <v>0</v>
      </c>
      <c r="S17" s="15">
        <f t="shared" si="16"/>
        <v>8</v>
      </c>
      <c r="T17" s="15">
        <f t="shared" si="16"/>
        <v>17</v>
      </c>
      <c r="U17" s="15">
        <f t="shared" si="16"/>
        <v>12</v>
      </c>
      <c r="V17" s="15">
        <f>(V11-(V12+V16))</f>
        <v>7</v>
      </c>
      <c r="W17" s="95">
        <f>(W11-(W12+W16))</f>
        <v>4</v>
      </c>
      <c r="X17" s="15">
        <f>(X11-(X12+X16))</f>
        <v>10</v>
      </c>
      <c r="Y17" s="15">
        <f t="shared" si="7"/>
        <v>214</v>
      </c>
      <c r="Z17" s="15">
        <f>(Z11-(Z12+Z16))</f>
        <v>4</v>
      </c>
      <c r="AA17" s="15">
        <f>(AA11-(AA12+AA16))</f>
        <v>0</v>
      </c>
      <c r="AB17"/>
      <c r="AC17" s="12">
        <f t="shared" si="3"/>
        <v>12</v>
      </c>
      <c r="AD17" s="8" t="s">
        <v>174</v>
      </c>
      <c r="AE17" s="16">
        <v>16</v>
      </c>
      <c r="AF17" s="28"/>
      <c r="AG17" s="28">
        <v>22</v>
      </c>
      <c r="AH17" s="28">
        <v>12</v>
      </c>
      <c r="AI17" s="28">
        <v>1</v>
      </c>
      <c r="AJ17" s="28">
        <v>1</v>
      </c>
      <c r="AK17" s="79">
        <f>SUM(AH17:AJ17)</f>
        <v>14</v>
      </c>
      <c r="AL17" s="80">
        <f>((SUM(AF17:AG17))-(SUM(AH17:AJ17)))</f>
        <v>8</v>
      </c>
      <c r="AM17" s="28">
        <v>138</v>
      </c>
      <c r="AN17" s="28">
        <v>16</v>
      </c>
      <c r="AO17" s="82">
        <f>AN17/AK17</f>
        <v>1.1428571428571428</v>
      </c>
      <c r="AP17" s="83">
        <f>AM17/AE21</f>
        <v>4.6</v>
      </c>
      <c r="AQ17" s="83">
        <f>(AM17/(AE17*AE21))*100</f>
        <v>28.749999999999996</v>
      </c>
      <c r="AR17" s="83">
        <f>AK17/AE17</f>
        <v>0.875</v>
      </c>
      <c r="AS17" s="83">
        <f>((AE17*AE21)-AM17)/AK17</f>
        <v>24.428571428571427</v>
      </c>
      <c r="AT17" s="83">
        <f>((AI17+AJ17)/AK19)*1000</f>
        <v>28.169014084507044</v>
      </c>
      <c r="AU17" s="83">
        <f>(AJ17/AK19)*1000</f>
        <v>14.084507042253522</v>
      </c>
      <c r="AV17"/>
      <c r="AW17" s="12">
        <f t="shared" si="8"/>
        <v>11</v>
      </c>
      <c r="AX17" s="11" t="s">
        <v>41</v>
      </c>
      <c r="AY17" s="16">
        <v>4</v>
      </c>
      <c r="AZ17" s="16">
        <v>3</v>
      </c>
      <c r="BA17" s="16">
        <v>3</v>
      </c>
      <c r="BB17" s="16"/>
      <c r="BC17" s="16">
        <v>1</v>
      </c>
      <c r="BD17" s="17">
        <f t="shared" si="4"/>
        <v>4</v>
      </c>
      <c r="BE17" s="17">
        <f t="shared" si="5"/>
        <v>3</v>
      </c>
      <c r="BF17" s="17">
        <f t="shared" si="9"/>
        <v>27</v>
      </c>
      <c r="BG17" s="16"/>
      <c r="BH17" s="16"/>
      <c r="BI17" s="16"/>
      <c r="BJ17" s="16"/>
      <c r="BK17" s="16"/>
      <c r="BL17" s="16"/>
      <c r="BM17" s="16"/>
      <c r="BN17" s="16"/>
      <c r="BO17" s="46">
        <v>1</v>
      </c>
      <c r="BP17" s="16">
        <v>2</v>
      </c>
      <c r="BQ17" s="16">
        <v>24</v>
      </c>
      <c r="BR17" s="24">
        <v>18</v>
      </c>
      <c r="BS17" s="37">
        <f t="shared" si="6"/>
        <v>4.5</v>
      </c>
      <c r="BT17" s="28"/>
      <c r="BV17" s="12">
        <f t="shared" si="10"/>
        <v>11</v>
      </c>
      <c r="BW17" s="11" t="s">
        <v>41</v>
      </c>
      <c r="BX17" s="16">
        <v>4</v>
      </c>
      <c r="BY17" s="16">
        <v>3</v>
      </c>
      <c r="BZ17" s="16">
        <v>3</v>
      </c>
      <c r="CA17" s="16"/>
      <c r="CB17" s="16">
        <v>1</v>
      </c>
      <c r="CC17" s="17">
        <f t="shared" si="11"/>
        <v>4</v>
      </c>
      <c r="CD17" s="16"/>
      <c r="CE17" s="16"/>
      <c r="CF17" s="16"/>
      <c r="CG17" s="16"/>
      <c r="CH17" s="16"/>
      <c r="CI17" s="16"/>
      <c r="CJ17" s="16"/>
      <c r="CK17" s="16"/>
      <c r="CL17" s="46">
        <v>1</v>
      </c>
      <c r="CM17" s="16">
        <v>2</v>
      </c>
      <c r="CN17" s="16">
        <v>1</v>
      </c>
      <c r="CO17" s="28"/>
    </row>
    <row r="18" spans="1:93" ht="30" customHeight="1">
      <c r="A18" s="13">
        <v>11</v>
      </c>
      <c r="B18" s="30" t="s">
        <v>11</v>
      </c>
      <c r="C18" s="14">
        <v>255</v>
      </c>
      <c r="D18" s="14">
        <v>212</v>
      </c>
      <c r="E18" s="14">
        <v>472</v>
      </c>
      <c r="F18" s="14">
        <v>151</v>
      </c>
      <c r="G18" s="14">
        <v>186</v>
      </c>
      <c r="H18" s="14">
        <v>116</v>
      </c>
      <c r="I18" s="28">
        <v>148</v>
      </c>
      <c r="J18" s="14">
        <v>82</v>
      </c>
      <c r="K18" s="14">
        <v>82</v>
      </c>
      <c r="L18" s="14">
        <v>504</v>
      </c>
      <c r="M18" s="14">
        <v>727</v>
      </c>
      <c r="N18" s="14">
        <v>344</v>
      </c>
      <c r="O18" s="14">
        <v>20</v>
      </c>
      <c r="P18" s="14">
        <v>183</v>
      </c>
      <c r="Q18" s="14">
        <v>475</v>
      </c>
      <c r="R18" s="14">
        <v>237</v>
      </c>
      <c r="S18" s="14">
        <v>138</v>
      </c>
      <c r="T18" s="14">
        <v>254</v>
      </c>
      <c r="U18" s="14">
        <v>161</v>
      </c>
      <c r="V18" s="14">
        <v>259</v>
      </c>
      <c r="W18" s="94">
        <v>60</v>
      </c>
      <c r="X18" s="32">
        <v>165</v>
      </c>
      <c r="Y18" s="15">
        <f t="shared" si="7"/>
        <v>5231</v>
      </c>
      <c r="Z18" s="32">
        <v>97</v>
      </c>
      <c r="AA18" s="32"/>
      <c r="AB18"/>
      <c r="AC18" s="210" t="s">
        <v>93</v>
      </c>
      <c r="AD18" s="211"/>
      <c r="AE18" s="86">
        <f>SUM(AE6:AE17)</f>
        <v>378</v>
      </c>
      <c r="AF18" s="86">
        <f aca="true" t="shared" si="17" ref="AF18:AN18">SUM(AF6:AF17)</f>
        <v>207</v>
      </c>
      <c r="AG18" s="86">
        <f t="shared" si="17"/>
        <v>1101</v>
      </c>
      <c r="AH18" s="86">
        <f t="shared" si="17"/>
        <v>1032</v>
      </c>
      <c r="AI18" s="86">
        <f t="shared" si="17"/>
        <v>31</v>
      </c>
      <c r="AJ18" s="86">
        <f t="shared" si="17"/>
        <v>31</v>
      </c>
      <c r="AK18" s="86">
        <f t="shared" si="17"/>
        <v>1094</v>
      </c>
      <c r="AL18" s="86">
        <f t="shared" si="17"/>
        <v>214</v>
      </c>
      <c r="AM18" s="86">
        <f t="shared" si="17"/>
        <v>5231</v>
      </c>
      <c r="AN18" s="86">
        <f t="shared" si="17"/>
        <v>4372</v>
      </c>
      <c r="AO18" s="82">
        <f>AN18/AK18</f>
        <v>3.996343692870201</v>
      </c>
      <c r="AP18" s="83">
        <f>AM18/AE21</f>
        <v>174.36666666666667</v>
      </c>
      <c r="AQ18" s="83">
        <f>(AM18/(AE18*AE21))*100</f>
        <v>46.12874779541446</v>
      </c>
      <c r="AR18" s="83">
        <f>AK18/AE18</f>
        <v>2.894179894179894</v>
      </c>
      <c r="AS18" s="83">
        <f>((AE18*AE21)-AM18)/AK18</f>
        <v>5.584095063985375</v>
      </c>
      <c r="AT18" s="83">
        <f>((AI18+AJ18)/AK18)*1000</f>
        <v>56.672760511883</v>
      </c>
      <c r="AU18" s="83">
        <f>(AJ18/AK18)*1000</f>
        <v>28.3363802559415</v>
      </c>
      <c r="AV18"/>
      <c r="AW18" s="12">
        <f t="shared" si="8"/>
        <v>12</v>
      </c>
      <c r="AX18" s="11" t="s">
        <v>43</v>
      </c>
      <c r="AY18" s="16">
        <v>7</v>
      </c>
      <c r="AZ18" s="16">
        <v>22</v>
      </c>
      <c r="BA18" s="16">
        <v>19</v>
      </c>
      <c r="BB18" s="16"/>
      <c r="BC18" s="16"/>
      <c r="BD18" s="17">
        <f t="shared" si="4"/>
        <v>19</v>
      </c>
      <c r="BE18" s="17">
        <f t="shared" si="5"/>
        <v>10</v>
      </c>
      <c r="BF18" s="17">
        <f t="shared" si="9"/>
        <v>86</v>
      </c>
      <c r="BG18" s="16"/>
      <c r="BH18" s="16"/>
      <c r="BI18" s="16"/>
      <c r="BJ18" s="16"/>
      <c r="BK18" s="16"/>
      <c r="BL18" s="16"/>
      <c r="BM18" s="16"/>
      <c r="BN18" s="16">
        <v>4</v>
      </c>
      <c r="BO18" s="46">
        <v>9</v>
      </c>
      <c r="BP18" s="16">
        <v>17</v>
      </c>
      <c r="BQ18" s="16">
        <v>56</v>
      </c>
      <c r="BR18" s="24">
        <v>66</v>
      </c>
      <c r="BS18" s="37">
        <f t="shared" si="6"/>
        <v>3.473684210526316</v>
      </c>
      <c r="BT18" s="28"/>
      <c r="BV18" s="12">
        <f t="shared" si="10"/>
        <v>12</v>
      </c>
      <c r="BW18" s="11" t="s">
        <v>43</v>
      </c>
      <c r="BX18" s="16">
        <v>7</v>
      </c>
      <c r="BY18" s="16">
        <v>22</v>
      </c>
      <c r="BZ18" s="16">
        <v>19</v>
      </c>
      <c r="CA18" s="16"/>
      <c r="CB18" s="16"/>
      <c r="CC18" s="17">
        <f t="shared" si="11"/>
        <v>19</v>
      </c>
      <c r="CD18" s="16"/>
      <c r="CE18" s="16"/>
      <c r="CF18" s="16"/>
      <c r="CG18" s="16"/>
      <c r="CH18" s="16"/>
      <c r="CI18" s="16"/>
      <c r="CJ18" s="16"/>
      <c r="CK18" s="16">
        <v>2</v>
      </c>
      <c r="CL18" s="46">
        <v>2</v>
      </c>
      <c r="CM18" s="16">
        <v>6</v>
      </c>
      <c r="CN18" s="16">
        <v>9</v>
      </c>
      <c r="CO18" s="28"/>
    </row>
    <row r="19" spans="1:93" ht="30" customHeight="1">
      <c r="A19" s="13">
        <v>12</v>
      </c>
      <c r="B19" s="30" t="s">
        <v>18</v>
      </c>
      <c r="C19" s="14">
        <v>268</v>
      </c>
      <c r="D19" s="14">
        <v>217</v>
      </c>
      <c r="E19" s="14">
        <v>363</v>
      </c>
      <c r="F19" s="14">
        <v>147</v>
      </c>
      <c r="G19" s="14">
        <v>52</v>
      </c>
      <c r="H19" s="14">
        <v>67</v>
      </c>
      <c r="I19" s="28">
        <v>32</v>
      </c>
      <c r="J19" s="14">
        <v>28</v>
      </c>
      <c r="K19" s="14">
        <v>20</v>
      </c>
      <c r="L19" s="14">
        <v>502</v>
      </c>
      <c r="M19" s="14">
        <v>758</v>
      </c>
      <c r="N19" s="14">
        <v>360</v>
      </c>
      <c r="O19" s="14">
        <v>21</v>
      </c>
      <c r="P19" s="14">
        <v>169</v>
      </c>
      <c r="Q19" s="14">
        <v>396</v>
      </c>
      <c r="R19" s="14">
        <v>211</v>
      </c>
      <c r="S19" s="14">
        <v>16</v>
      </c>
      <c r="T19" s="14">
        <v>159</v>
      </c>
      <c r="U19" s="14">
        <v>153</v>
      </c>
      <c r="V19" s="14">
        <v>272</v>
      </c>
      <c r="W19" s="94">
        <v>3</v>
      </c>
      <c r="X19" s="32">
        <v>158</v>
      </c>
      <c r="Y19" s="15">
        <f t="shared" si="7"/>
        <v>4372</v>
      </c>
      <c r="Z19" s="32">
        <v>97</v>
      </c>
      <c r="AA19" s="32"/>
      <c r="AB19"/>
      <c r="AC19" s="12">
        <f>AC17+1</f>
        <v>13</v>
      </c>
      <c r="AD19" s="8" t="s">
        <v>96</v>
      </c>
      <c r="AE19" s="87"/>
      <c r="AF19" s="55">
        <v>1</v>
      </c>
      <c r="AG19" s="55">
        <v>74</v>
      </c>
      <c r="AH19" s="55">
        <v>71</v>
      </c>
      <c r="AI19" s="55"/>
      <c r="AJ19" s="55"/>
      <c r="AK19" s="79">
        <f>SUM(AH19:AJ19)</f>
        <v>71</v>
      </c>
      <c r="AL19" s="80">
        <f>((SUM(AF19:AG19))-(SUM(AH19:AJ19)))</f>
        <v>4</v>
      </c>
      <c r="AM19" s="55">
        <v>97</v>
      </c>
      <c r="AN19" s="55">
        <v>97</v>
      </c>
      <c r="AO19" s="82">
        <f>AN19/AK19</f>
        <v>1.3661971830985915</v>
      </c>
      <c r="AP19" s="83">
        <f>AM19/AE21</f>
        <v>3.2333333333333334</v>
      </c>
      <c r="AQ19" s="83" t="e">
        <f>(AM19/(AE19*AE21))*100</f>
        <v>#DIV/0!</v>
      </c>
      <c r="AR19" s="83" t="e">
        <f>AK19/AE19</f>
        <v>#DIV/0!</v>
      </c>
      <c r="AS19" s="83">
        <f>((AE19*AE21)-AM19)/AK19</f>
        <v>-1.3661971830985915</v>
      </c>
      <c r="AT19" s="83">
        <f>((AI19+AJ19)/AK18)*1000</f>
        <v>0</v>
      </c>
      <c r="AU19" s="83">
        <f>(AJ19/AK18)*1000</f>
        <v>0</v>
      </c>
      <c r="AV19"/>
      <c r="AW19" s="12">
        <f t="shared" si="8"/>
        <v>13</v>
      </c>
      <c r="AX19" s="11" t="s">
        <v>44</v>
      </c>
      <c r="AY19" s="16">
        <v>11</v>
      </c>
      <c r="AZ19" s="16">
        <v>13</v>
      </c>
      <c r="BA19" s="16">
        <v>15</v>
      </c>
      <c r="BB19" s="16"/>
      <c r="BC19" s="16"/>
      <c r="BD19" s="17">
        <f t="shared" si="4"/>
        <v>15</v>
      </c>
      <c r="BE19" s="17">
        <f t="shared" si="5"/>
        <v>9</v>
      </c>
      <c r="BF19" s="17">
        <f t="shared" si="9"/>
        <v>99</v>
      </c>
      <c r="BG19" s="16">
        <v>28</v>
      </c>
      <c r="BH19" s="16"/>
      <c r="BI19" s="16"/>
      <c r="BJ19" s="16"/>
      <c r="BK19" s="16"/>
      <c r="BL19" s="16"/>
      <c r="BM19" s="16"/>
      <c r="BN19" s="16"/>
      <c r="BO19" s="46">
        <v>13</v>
      </c>
      <c r="BP19" s="16">
        <v>8</v>
      </c>
      <c r="BQ19" s="16">
        <v>50</v>
      </c>
      <c r="BR19" s="24">
        <v>115</v>
      </c>
      <c r="BS19" s="37">
        <f t="shared" si="6"/>
        <v>7.666666666666667</v>
      </c>
      <c r="BT19" s="28"/>
      <c r="BV19" s="12">
        <f t="shared" si="10"/>
        <v>13</v>
      </c>
      <c r="BW19" s="11" t="s">
        <v>44</v>
      </c>
      <c r="BX19" s="16">
        <v>11</v>
      </c>
      <c r="BY19" s="16">
        <v>13</v>
      </c>
      <c r="BZ19" s="16">
        <v>15</v>
      </c>
      <c r="CA19" s="16"/>
      <c r="CB19" s="16"/>
      <c r="CC19" s="17">
        <f t="shared" si="11"/>
        <v>15</v>
      </c>
      <c r="CD19" s="16">
        <v>3</v>
      </c>
      <c r="CE19" s="16"/>
      <c r="CF19" s="16"/>
      <c r="CG19" s="16"/>
      <c r="CH19" s="16"/>
      <c r="CI19" s="16"/>
      <c r="CJ19" s="16"/>
      <c r="CK19" s="16"/>
      <c r="CL19" s="46">
        <v>4</v>
      </c>
      <c r="CM19" s="16">
        <v>2</v>
      </c>
      <c r="CN19" s="16">
        <v>6</v>
      </c>
      <c r="CO19" s="28"/>
    </row>
    <row r="20" spans="1:93" ht="30" customHeight="1">
      <c r="A20" s="13">
        <v>13</v>
      </c>
      <c r="B20" s="50" t="s">
        <v>111</v>
      </c>
      <c r="C20" s="33">
        <f>C19/C16</f>
        <v>2.4363636363636365</v>
      </c>
      <c r="D20" s="33">
        <f aca="true" t="shared" si="18" ref="D20:X20">D19/D16</f>
        <v>4.254901960784314</v>
      </c>
      <c r="E20" s="33">
        <f t="shared" si="18"/>
        <v>3.6666666666666665</v>
      </c>
      <c r="F20" s="33">
        <f t="shared" si="18"/>
        <v>4.083333333333333</v>
      </c>
      <c r="G20" s="33">
        <f t="shared" si="18"/>
        <v>3.466666666666667</v>
      </c>
      <c r="H20" s="33">
        <f>H19/H16</f>
        <v>3.1904761904761907</v>
      </c>
      <c r="I20" s="33">
        <f>I19/I16</f>
        <v>2.4615384615384617</v>
      </c>
      <c r="J20" s="33">
        <f>K19/J16</f>
        <v>10</v>
      </c>
      <c r="K20" s="33">
        <f>L19/K16</f>
        <v>167.33333333333334</v>
      </c>
      <c r="L20" s="33" t="e">
        <f>#REF!/L16</f>
        <v>#REF!</v>
      </c>
      <c r="M20" s="33">
        <f t="shared" si="18"/>
        <v>4.119565217391305</v>
      </c>
      <c r="N20" s="33">
        <f t="shared" si="18"/>
        <v>4.864864864864865</v>
      </c>
      <c r="O20" s="33">
        <f t="shared" si="18"/>
        <v>7</v>
      </c>
      <c r="P20" s="33">
        <f t="shared" si="18"/>
        <v>15.363636363636363</v>
      </c>
      <c r="Q20" s="33">
        <f t="shared" si="18"/>
        <v>4.658823529411765</v>
      </c>
      <c r="R20" s="33">
        <f t="shared" si="18"/>
        <v>4.586956521739131</v>
      </c>
      <c r="S20" s="33">
        <f t="shared" si="18"/>
        <v>4</v>
      </c>
      <c r="T20" s="33">
        <f t="shared" si="18"/>
        <v>3.7857142857142856</v>
      </c>
      <c r="U20" s="33">
        <f t="shared" si="18"/>
        <v>3.558139534883721</v>
      </c>
      <c r="V20" s="33"/>
      <c r="W20" s="96">
        <f t="shared" si="18"/>
        <v>1.5</v>
      </c>
      <c r="X20" s="33">
        <f t="shared" si="18"/>
        <v>5.266666666666667</v>
      </c>
      <c r="Y20" s="33">
        <f>Y19/Y16</f>
        <v>3.996343692870201</v>
      </c>
      <c r="Z20" s="33">
        <f>Z19/Z16</f>
        <v>1.6166666666666667</v>
      </c>
      <c r="AA20" s="33" t="e">
        <f>AA19/AA16</f>
        <v>#DIV/0!</v>
      </c>
      <c r="AB20"/>
      <c r="AC20" s="12">
        <f>AC19+1</f>
        <v>14</v>
      </c>
      <c r="AD20" s="8" t="s">
        <v>71</v>
      </c>
      <c r="AE20" s="12"/>
      <c r="AF20" s="55"/>
      <c r="AG20" s="55"/>
      <c r="AH20" s="55"/>
      <c r="AI20" s="55"/>
      <c r="AJ20" s="55"/>
      <c r="AK20" s="79">
        <f>SUM(AH20:AJ20)</f>
        <v>0</v>
      </c>
      <c r="AL20" s="80">
        <f>((SUM(AF20:AG20))-(SUM(AH20:AJ20)))</f>
        <v>0</v>
      </c>
      <c r="AM20" s="55">
        <v>89</v>
      </c>
      <c r="AN20" s="55"/>
      <c r="AO20" s="82" t="e">
        <f>AN20/AK20</f>
        <v>#DIV/0!</v>
      </c>
      <c r="AP20" s="83">
        <f>AM20/AE21</f>
        <v>2.966666666666667</v>
      </c>
      <c r="AQ20" s="83" t="e">
        <f>(AM20/(AE20*AE21))*100</f>
        <v>#DIV/0!</v>
      </c>
      <c r="AR20" s="83" t="e">
        <f>AK20/AE20</f>
        <v>#DIV/0!</v>
      </c>
      <c r="AS20" s="83" t="e">
        <f>((AE20*AE21)-AM20)/AK20</f>
        <v>#DIV/0!</v>
      </c>
      <c r="AT20" s="83">
        <f>((AI20+AJ20)/AK18)*1000</f>
        <v>0</v>
      </c>
      <c r="AU20" s="83">
        <f>(AJ20/AK18)*1000</f>
        <v>0</v>
      </c>
      <c r="AV20"/>
      <c r="AW20" s="12">
        <f t="shared" si="8"/>
        <v>14</v>
      </c>
      <c r="AX20" s="11" t="s">
        <v>45</v>
      </c>
      <c r="AY20" s="16">
        <v>7</v>
      </c>
      <c r="AZ20" s="16">
        <v>18</v>
      </c>
      <c r="BA20" s="16">
        <v>21</v>
      </c>
      <c r="BB20" s="16"/>
      <c r="BC20" s="16"/>
      <c r="BD20" s="17">
        <f t="shared" si="4"/>
        <v>21</v>
      </c>
      <c r="BE20" s="17">
        <f t="shared" si="5"/>
        <v>4</v>
      </c>
      <c r="BF20" s="17">
        <f t="shared" si="9"/>
        <v>39</v>
      </c>
      <c r="BG20" s="16"/>
      <c r="BH20" s="16"/>
      <c r="BI20" s="16"/>
      <c r="BJ20" s="16"/>
      <c r="BK20" s="16"/>
      <c r="BL20" s="16"/>
      <c r="BM20" s="16"/>
      <c r="BN20" s="16"/>
      <c r="BO20" s="46">
        <v>11</v>
      </c>
      <c r="BP20" s="16">
        <v>8</v>
      </c>
      <c r="BQ20" s="16">
        <v>20</v>
      </c>
      <c r="BR20" s="24">
        <v>58</v>
      </c>
      <c r="BS20" s="37">
        <f t="shared" si="6"/>
        <v>2.761904761904762</v>
      </c>
      <c r="BT20" s="28"/>
      <c r="BV20" s="12">
        <f t="shared" si="10"/>
        <v>14</v>
      </c>
      <c r="BW20" s="11" t="s">
        <v>45</v>
      </c>
      <c r="BX20" s="16">
        <v>7</v>
      </c>
      <c r="BY20" s="16">
        <v>18</v>
      </c>
      <c r="BZ20" s="16">
        <v>21</v>
      </c>
      <c r="CA20" s="16"/>
      <c r="CB20" s="16"/>
      <c r="CC20" s="17">
        <f t="shared" si="11"/>
        <v>21</v>
      </c>
      <c r="CD20" s="16"/>
      <c r="CE20" s="16"/>
      <c r="CF20" s="16"/>
      <c r="CG20" s="16"/>
      <c r="CH20" s="16"/>
      <c r="CI20" s="16"/>
      <c r="CJ20" s="16"/>
      <c r="CK20" s="16"/>
      <c r="CL20" s="46">
        <v>6</v>
      </c>
      <c r="CM20" s="16">
        <v>3</v>
      </c>
      <c r="CN20" s="16">
        <v>12</v>
      </c>
      <c r="CO20" s="28"/>
    </row>
    <row r="21" spans="1:93" ht="30" customHeight="1">
      <c r="A21" s="13">
        <v>14</v>
      </c>
      <c r="B21" s="30" t="s">
        <v>83</v>
      </c>
      <c r="C21" s="33">
        <f>C18/C28</f>
        <v>8.5</v>
      </c>
      <c r="D21" s="33">
        <f>D18/C28</f>
        <v>7.066666666666666</v>
      </c>
      <c r="E21" s="33">
        <f>E18/C28</f>
        <v>15.733333333333333</v>
      </c>
      <c r="F21" s="33">
        <f>F18/C28</f>
        <v>5.033333333333333</v>
      </c>
      <c r="G21" s="33">
        <f>G18/C28</f>
        <v>6.2</v>
      </c>
      <c r="H21" s="33">
        <f>H18/C28</f>
        <v>3.8666666666666667</v>
      </c>
      <c r="I21" s="33">
        <f>I18/C28</f>
        <v>4.933333333333334</v>
      </c>
      <c r="J21" s="33">
        <f>K18/C28</f>
        <v>2.7333333333333334</v>
      </c>
      <c r="K21" s="33">
        <f>L18/C28</f>
        <v>16.8</v>
      </c>
      <c r="L21" s="33" t="e">
        <f>#REF!/C28</f>
        <v>#REF!</v>
      </c>
      <c r="M21" s="33">
        <f>M18/12</f>
        <v>60.583333333333336</v>
      </c>
      <c r="N21" s="33">
        <f>N18/C28</f>
        <v>11.466666666666667</v>
      </c>
      <c r="O21" s="33">
        <f>O18/C28</f>
        <v>0.6666666666666666</v>
      </c>
      <c r="P21" s="33">
        <f>P18/C28</f>
        <v>6.1</v>
      </c>
      <c r="Q21" s="33">
        <f>Q18/C28</f>
        <v>15.833333333333334</v>
      </c>
      <c r="R21" s="33">
        <f>R18/C28</f>
        <v>7.9</v>
      </c>
      <c r="S21" s="33">
        <f>S18/C28</f>
        <v>4.6</v>
      </c>
      <c r="T21" s="33">
        <f>T18/C28</f>
        <v>8.466666666666667</v>
      </c>
      <c r="U21" s="33">
        <f>U18/C28</f>
        <v>5.366666666666666</v>
      </c>
      <c r="V21" s="33"/>
      <c r="W21" s="96">
        <f>W18/C28</f>
        <v>2</v>
      </c>
      <c r="X21" s="33">
        <f>X18/C28</f>
        <v>5.5</v>
      </c>
      <c r="Y21" s="33">
        <f>Y18/C28</f>
        <v>174.36666666666667</v>
      </c>
      <c r="Z21" s="33">
        <f>Z18/C28</f>
        <v>3.2333333333333334</v>
      </c>
      <c r="AA21" s="33">
        <f>AA18/C28</f>
        <v>0</v>
      </c>
      <c r="AB21"/>
      <c r="AC21" s="25" t="s">
        <v>21</v>
      </c>
      <c r="AD21" s="25"/>
      <c r="AE21" s="107">
        <f>C28</f>
        <v>30</v>
      </c>
      <c r="AF21" s="25" t="s">
        <v>20</v>
      </c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/>
      <c r="AW21" s="12">
        <f t="shared" si="8"/>
        <v>15</v>
      </c>
      <c r="AX21" s="11" t="s">
        <v>46</v>
      </c>
      <c r="AY21" s="16">
        <v>6</v>
      </c>
      <c r="AZ21" s="16">
        <v>91</v>
      </c>
      <c r="BA21" s="16">
        <v>76</v>
      </c>
      <c r="BB21" s="16">
        <v>8</v>
      </c>
      <c r="BC21" s="16">
        <v>9</v>
      </c>
      <c r="BD21" s="17">
        <f t="shared" si="4"/>
        <v>93</v>
      </c>
      <c r="BE21" s="17">
        <f t="shared" si="5"/>
        <v>4</v>
      </c>
      <c r="BF21" s="17">
        <f t="shared" si="9"/>
        <v>676</v>
      </c>
      <c r="BG21" s="16">
        <v>9</v>
      </c>
      <c r="BH21" s="16">
        <v>117</v>
      </c>
      <c r="BI21" s="16"/>
      <c r="BJ21" s="16"/>
      <c r="BK21" s="16"/>
      <c r="BL21" s="16">
        <v>2</v>
      </c>
      <c r="BM21" s="16">
        <v>60</v>
      </c>
      <c r="BN21" s="16">
        <v>26</v>
      </c>
      <c r="BO21" s="46">
        <v>28</v>
      </c>
      <c r="BP21" s="16">
        <v>103</v>
      </c>
      <c r="BQ21" s="16">
        <v>331</v>
      </c>
      <c r="BR21" s="24">
        <v>413</v>
      </c>
      <c r="BS21" s="37">
        <f t="shared" si="6"/>
        <v>4.440860215053763</v>
      </c>
      <c r="BT21" s="28"/>
      <c r="BV21" s="12">
        <f t="shared" si="10"/>
        <v>15</v>
      </c>
      <c r="BW21" s="11" t="s">
        <v>46</v>
      </c>
      <c r="BX21" s="16">
        <v>6</v>
      </c>
      <c r="BY21" s="16">
        <v>91</v>
      </c>
      <c r="BZ21" s="16">
        <v>76</v>
      </c>
      <c r="CA21" s="16">
        <v>8</v>
      </c>
      <c r="CB21" s="16">
        <v>9</v>
      </c>
      <c r="CC21" s="17">
        <f t="shared" si="11"/>
        <v>88</v>
      </c>
      <c r="CD21" s="16"/>
      <c r="CE21" s="16">
        <v>13</v>
      </c>
      <c r="CF21" s="16"/>
      <c r="CG21" s="16"/>
      <c r="CH21" s="16"/>
      <c r="CI21" s="16">
        <v>1</v>
      </c>
      <c r="CJ21" s="16">
        <v>2</v>
      </c>
      <c r="CK21" s="16">
        <v>4</v>
      </c>
      <c r="CL21" s="46">
        <v>1</v>
      </c>
      <c r="CM21" s="16">
        <v>27</v>
      </c>
      <c r="CN21" s="16">
        <v>40</v>
      </c>
      <c r="CO21" s="28"/>
    </row>
    <row r="22" spans="1:93" ht="30" customHeight="1">
      <c r="A22" s="13">
        <f t="shared" si="12"/>
        <v>15</v>
      </c>
      <c r="B22" s="30" t="s">
        <v>19</v>
      </c>
      <c r="C22" s="96">
        <f>(C18/(C6*C28))*100</f>
        <v>30.357142857142854</v>
      </c>
      <c r="D22" s="96">
        <f>(D18/(D6*C28))*100</f>
        <v>47.11111111111111</v>
      </c>
      <c r="E22" s="96">
        <f>(E18/(E6*C28))*100</f>
        <v>56.19047619047619</v>
      </c>
      <c r="F22" s="96">
        <f>(F18/(F6*C28))*100</f>
        <v>20.97222222222222</v>
      </c>
      <c r="G22" s="96">
        <f>(G18/(G6*C28))*100</f>
        <v>51.66666666666667</v>
      </c>
      <c r="H22" s="96">
        <f>(H18/(H6*C28))*100</f>
        <v>35.15151515151515</v>
      </c>
      <c r="I22" s="96">
        <f>(I18/(I6*C28))*100</f>
        <v>41.11111111111111</v>
      </c>
      <c r="J22" s="96">
        <f>(K18/(J6*C28))*100</f>
        <v>54.666666666666664</v>
      </c>
      <c r="K22" s="96">
        <f>(L18/(K6*C28))*100</f>
        <v>280</v>
      </c>
      <c r="L22" s="96" t="e">
        <f>(#REF!/(L6*C28))*100</f>
        <v>#REF!</v>
      </c>
      <c r="M22" s="96">
        <f>(M18/(M6*12))*100</f>
        <v>201.94444444444443</v>
      </c>
      <c r="N22" s="96">
        <f>(N18/(N6*C28))*100</f>
        <v>47.77777777777778</v>
      </c>
      <c r="O22" s="96">
        <f>(O18/(O6*C28))*100</f>
        <v>11.11111111111111</v>
      </c>
      <c r="P22" s="96">
        <f>(P18/(P6*C28))*100</f>
        <v>38.125</v>
      </c>
      <c r="Q22" s="96">
        <f>(Q18/(Q6*C28))*100</f>
        <v>60.89743589743589</v>
      </c>
      <c r="R22" s="96">
        <f>(R18/(R6*C28))*100</f>
        <v>79</v>
      </c>
      <c r="S22" s="96">
        <f>(S18/(S6*C28))*100</f>
        <v>57.49999999999999</v>
      </c>
      <c r="T22" s="96">
        <f>(T18/(T6*C28))*100</f>
        <v>40.317460317460316</v>
      </c>
      <c r="U22" s="96">
        <f>(U18/(U6*C28))*100</f>
        <v>26.833333333333332</v>
      </c>
      <c r="V22" s="96"/>
      <c r="W22" s="96">
        <f>(W18/(W6*C28))*100</f>
        <v>33.33333333333333</v>
      </c>
      <c r="X22" s="96">
        <f>(X18/(X6*C28))*100</f>
        <v>39.285714285714285</v>
      </c>
      <c r="Y22" s="96">
        <f>(Y18/(Y6*C28))*100</f>
        <v>46.12874779541446</v>
      </c>
      <c r="Z22" s="96" t="e">
        <f>(Z18/(Z6*C28))*100</f>
        <v>#DIV/0!</v>
      </c>
      <c r="AA22" s="96">
        <f>(AA18/(AA6*C28))*100</f>
        <v>0</v>
      </c>
      <c r="AB22"/>
      <c r="AC22" s="63"/>
      <c r="AD22" s="18"/>
      <c r="AE22" s="18"/>
      <c r="AF22" s="18"/>
      <c r="AG22" s="18"/>
      <c r="AH22" s="18"/>
      <c r="AI22" s="18"/>
      <c r="AJ22" s="25"/>
      <c r="AK22" s="25"/>
      <c r="AL22" s="25"/>
      <c r="AM22" s="25"/>
      <c r="AN22" s="25"/>
      <c r="AO22" s="25"/>
      <c r="AP22" s="20"/>
      <c r="AQ22" s="20"/>
      <c r="AR22" s="20"/>
      <c r="AS22" s="20"/>
      <c r="AT22" s="25"/>
      <c r="AU22" s="25"/>
      <c r="AV22"/>
      <c r="AW22" s="12">
        <f t="shared" si="8"/>
        <v>16</v>
      </c>
      <c r="AX22" s="8" t="s">
        <v>81</v>
      </c>
      <c r="AY22" s="34">
        <v>8</v>
      </c>
      <c r="AZ22" s="16">
        <v>22</v>
      </c>
      <c r="BA22" s="16">
        <v>22</v>
      </c>
      <c r="BB22" s="16"/>
      <c r="BC22" s="16"/>
      <c r="BD22" s="17">
        <f t="shared" si="4"/>
        <v>22</v>
      </c>
      <c r="BE22" s="17">
        <f t="shared" si="5"/>
        <v>8</v>
      </c>
      <c r="BF22" s="17">
        <f t="shared" si="9"/>
        <v>123</v>
      </c>
      <c r="BG22" s="16"/>
      <c r="BH22" s="16"/>
      <c r="BI22" s="16"/>
      <c r="BJ22" s="16"/>
      <c r="BK22" s="16"/>
      <c r="BL22" s="16"/>
      <c r="BM22" s="16"/>
      <c r="BN22" s="16">
        <v>11</v>
      </c>
      <c r="BO22" s="46">
        <v>17</v>
      </c>
      <c r="BP22" s="16">
        <v>18</v>
      </c>
      <c r="BQ22" s="16">
        <v>77</v>
      </c>
      <c r="BR22" s="24">
        <v>146</v>
      </c>
      <c r="BS22" s="37">
        <f t="shared" si="6"/>
        <v>6.636363636363637</v>
      </c>
      <c r="BT22" s="28"/>
      <c r="BV22" s="12">
        <f t="shared" si="10"/>
        <v>16</v>
      </c>
      <c r="BW22" s="8" t="s">
        <v>81</v>
      </c>
      <c r="BX22" s="34">
        <v>8</v>
      </c>
      <c r="BY22" s="16">
        <v>22</v>
      </c>
      <c r="BZ22" s="16">
        <v>22</v>
      </c>
      <c r="CA22" s="16"/>
      <c r="CB22" s="16"/>
      <c r="CC22" s="17">
        <f t="shared" si="11"/>
        <v>32</v>
      </c>
      <c r="CD22" s="16"/>
      <c r="CE22" s="16"/>
      <c r="CF22" s="16"/>
      <c r="CG22" s="16"/>
      <c r="CH22" s="16"/>
      <c r="CI22" s="16"/>
      <c r="CJ22" s="16"/>
      <c r="CK22" s="16">
        <v>1</v>
      </c>
      <c r="CL22" s="46">
        <v>4</v>
      </c>
      <c r="CM22" s="16">
        <v>5</v>
      </c>
      <c r="CN22" s="16">
        <v>22</v>
      </c>
      <c r="CO22" s="28">
        <v>11</v>
      </c>
    </row>
    <row r="23" spans="1:93" ht="30" customHeight="1">
      <c r="A23" s="13">
        <v>16</v>
      </c>
      <c r="B23" s="30" t="s">
        <v>135</v>
      </c>
      <c r="C23" s="33">
        <f aca="true" t="shared" si="19" ref="C23:AA23">C16/C6</f>
        <v>3.9285714285714284</v>
      </c>
      <c r="D23" s="33">
        <f t="shared" si="19"/>
        <v>3.4</v>
      </c>
      <c r="E23" s="33">
        <f t="shared" si="19"/>
        <v>3.5357142857142856</v>
      </c>
      <c r="F23" s="33">
        <f t="shared" si="19"/>
        <v>1.5</v>
      </c>
      <c r="G23" s="33">
        <f t="shared" si="19"/>
        <v>1.25</v>
      </c>
      <c r="H23" s="33">
        <f>H16/H6</f>
        <v>1.9090909090909092</v>
      </c>
      <c r="I23" s="33">
        <f>I16/I6</f>
        <v>1.0833333333333333</v>
      </c>
      <c r="J23" s="33">
        <f t="shared" si="19"/>
        <v>0.4</v>
      </c>
      <c r="K23" s="33">
        <f t="shared" si="19"/>
        <v>0.5</v>
      </c>
      <c r="L23" s="33">
        <f t="shared" si="19"/>
        <v>4.083333333333333</v>
      </c>
      <c r="M23" s="33">
        <f t="shared" si="19"/>
        <v>6.133333333333334</v>
      </c>
      <c r="N23" s="33">
        <f t="shared" si="19"/>
        <v>3.0833333333333335</v>
      </c>
      <c r="O23" s="33">
        <f t="shared" si="19"/>
        <v>0.5</v>
      </c>
      <c r="P23" s="33">
        <f t="shared" si="19"/>
        <v>0.6875</v>
      </c>
      <c r="Q23" s="33">
        <f t="shared" si="19"/>
        <v>3.269230769230769</v>
      </c>
      <c r="R23" s="33">
        <f t="shared" si="19"/>
        <v>4.6</v>
      </c>
      <c r="S23" s="33">
        <f t="shared" si="19"/>
        <v>0.5</v>
      </c>
      <c r="T23" s="33">
        <f t="shared" si="19"/>
        <v>2</v>
      </c>
      <c r="U23" s="33">
        <f t="shared" si="19"/>
        <v>2.15</v>
      </c>
      <c r="V23" s="33"/>
      <c r="W23" s="33">
        <f>W16/W6</f>
        <v>0.3333333333333333</v>
      </c>
      <c r="X23" s="33">
        <f t="shared" si="19"/>
        <v>2.142857142857143</v>
      </c>
      <c r="Y23" s="33">
        <f t="shared" si="19"/>
        <v>2.894179894179894</v>
      </c>
      <c r="Z23" s="33" t="e">
        <f>Z16/Z6</f>
        <v>#DIV/0!</v>
      </c>
      <c r="AA23" s="33">
        <f t="shared" si="19"/>
        <v>0</v>
      </c>
      <c r="AB23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0"/>
      <c r="AQ23" s="20"/>
      <c r="AR23" s="20"/>
      <c r="AS23" s="20"/>
      <c r="AT23" s="25"/>
      <c r="AU23" s="25"/>
      <c r="AV23"/>
      <c r="AW23" s="12">
        <f t="shared" si="8"/>
        <v>17</v>
      </c>
      <c r="AX23" s="8" t="s">
        <v>94</v>
      </c>
      <c r="AY23" s="28">
        <v>5</v>
      </c>
      <c r="AZ23" s="16">
        <v>12</v>
      </c>
      <c r="BA23" s="16">
        <v>11</v>
      </c>
      <c r="BB23" s="16"/>
      <c r="BC23" s="16"/>
      <c r="BD23" s="17">
        <f t="shared" si="4"/>
        <v>11</v>
      </c>
      <c r="BE23" s="17">
        <f t="shared" si="5"/>
        <v>6</v>
      </c>
      <c r="BF23" s="17">
        <f t="shared" si="9"/>
        <v>183</v>
      </c>
      <c r="BG23" s="16"/>
      <c r="BH23" s="16"/>
      <c r="BI23" s="16"/>
      <c r="BJ23" s="16"/>
      <c r="BK23" s="16"/>
      <c r="BL23" s="16"/>
      <c r="BM23" s="16"/>
      <c r="BN23" s="16"/>
      <c r="BO23" s="46">
        <v>7</v>
      </c>
      <c r="BP23" s="16"/>
      <c r="BQ23" s="16">
        <v>176</v>
      </c>
      <c r="BR23" s="24">
        <v>169</v>
      </c>
      <c r="BS23" s="37">
        <f t="shared" si="6"/>
        <v>15.363636363636363</v>
      </c>
      <c r="BT23" s="28"/>
      <c r="BV23" s="12">
        <f t="shared" si="10"/>
        <v>17</v>
      </c>
      <c r="BW23" s="8" t="s">
        <v>94</v>
      </c>
      <c r="BX23" s="28">
        <v>5</v>
      </c>
      <c r="BY23" s="16">
        <v>12</v>
      </c>
      <c r="BZ23" s="16">
        <v>11</v>
      </c>
      <c r="CA23" s="16"/>
      <c r="CB23" s="16"/>
      <c r="CC23" s="17">
        <f t="shared" si="11"/>
        <v>11</v>
      </c>
      <c r="CD23" s="16"/>
      <c r="CE23" s="16"/>
      <c r="CF23" s="16"/>
      <c r="CG23" s="16"/>
      <c r="CH23" s="16"/>
      <c r="CI23" s="16"/>
      <c r="CJ23" s="16"/>
      <c r="CK23" s="16"/>
      <c r="CL23" s="46"/>
      <c r="CM23" s="16"/>
      <c r="CN23" s="16">
        <v>11</v>
      </c>
      <c r="CO23" s="28"/>
    </row>
    <row r="24" spans="1:93" ht="30" customHeight="1">
      <c r="A24" s="13">
        <v>17</v>
      </c>
      <c r="B24" s="30" t="s">
        <v>138</v>
      </c>
      <c r="C24" s="96">
        <f>((C6*C28)-C18)/C16</f>
        <v>5.318181818181818</v>
      </c>
      <c r="D24" s="96">
        <f>((D6*C28)-D18)/D16</f>
        <v>4.666666666666667</v>
      </c>
      <c r="E24" s="96">
        <f>((E6*C28)-E18)/E16</f>
        <v>3.717171717171717</v>
      </c>
      <c r="F24" s="96">
        <f>((F6*C28)-F18)/F16</f>
        <v>15.805555555555555</v>
      </c>
      <c r="G24" s="96">
        <f>((G6*C28)-G18)/G16</f>
        <v>11.6</v>
      </c>
      <c r="H24" s="96">
        <f>((H6*C28)-H18)/H16</f>
        <v>10.19047619047619</v>
      </c>
      <c r="I24" s="96">
        <f>((I6*C28)-I18)/I16</f>
        <v>16.307692307692307</v>
      </c>
      <c r="J24" s="96">
        <f>((J6*C28)-K18)/J16</f>
        <v>34</v>
      </c>
      <c r="K24" s="96">
        <f>((K6*C28)-L18)/K16</f>
        <v>-108</v>
      </c>
      <c r="L24" s="96" t="e">
        <f>((L6*C28)-#REF!)/L16</f>
        <v>#REF!</v>
      </c>
      <c r="M24" s="96">
        <f>((M6*12)-M18)/M16</f>
        <v>-1.9945652173913044</v>
      </c>
      <c r="N24" s="96">
        <f>((N6*C28)-N18)/N16</f>
        <v>5.081081081081081</v>
      </c>
      <c r="O24" s="96">
        <f>((O6*C28)-O18)/O16</f>
        <v>53.333333333333336</v>
      </c>
      <c r="P24" s="96">
        <f>((P6*C28)-P18)/P16</f>
        <v>27</v>
      </c>
      <c r="Q24" s="96">
        <f>((Q6*C28)-Q18)/Q16</f>
        <v>3.588235294117647</v>
      </c>
      <c r="R24" s="96">
        <f>((R6*C28)-R18)/R16</f>
        <v>1.3695652173913044</v>
      </c>
      <c r="S24" s="96">
        <f>((S6*C28)-S18)/S16</f>
        <v>25.5</v>
      </c>
      <c r="T24" s="96">
        <f>((T6*C28)-T18)/T16</f>
        <v>8.952380952380953</v>
      </c>
      <c r="U24" s="96">
        <f>((U6*C28)-U18)/U16</f>
        <v>10.209302325581396</v>
      </c>
      <c r="V24" s="96"/>
      <c r="W24" s="96">
        <f>((W6*C28)-W18)/W16</f>
        <v>60</v>
      </c>
      <c r="X24" s="96">
        <f>((X6*C28)-X18)/X16</f>
        <v>8.5</v>
      </c>
      <c r="Y24" s="96">
        <f>((Y6*C28)-Y18)/Y16</f>
        <v>5.584095063985375</v>
      </c>
      <c r="Z24" s="96">
        <f>((Z6*C28)-Z18)/Z16</f>
        <v>-1.6166666666666667</v>
      </c>
      <c r="AA24" s="96" t="e">
        <f>((AA6*C28)-AA18)/AA16</f>
        <v>#DIV/0!</v>
      </c>
      <c r="AB24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0"/>
      <c r="AQ24" s="20"/>
      <c r="AR24" s="20"/>
      <c r="AS24" s="20"/>
      <c r="AT24" s="25"/>
      <c r="AU24" s="25"/>
      <c r="AV24"/>
      <c r="AW24" s="12">
        <f t="shared" si="8"/>
        <v>18</v>
      </c>
      <c r="AX24" s="11" t="s">
        <v>42</v>
      </c>
      <c r="AY24" s="24">
        <v>7</v>
      </c>
      <c r="AZ24" s="24">
        <v>37</v>
      </c>
      <c r="BA24" s="24">
        <v>34</v>
      </c>
      <c r="BB24" s="24"/>
      <c r="BC24" s="24"/>
      <c r="BD24" s="17">
        <f t="shared" si="4"/>
        <v>34</v>
      </c>
      <c r="BE24" s="17">
        <f t="shared" si="5"/>
        <v>10</v>
      </c>
      <c r="BF24" s="17">
        <f t="shared" si="9"/>
        <v>165</v>
      </c>
      <c r="BG24" s="24"/>
      <c r="BH24" s="24"/>
      <c r="BI24" s="24"/>
      <c r="BJ24" s="24"/>
      <c r="BK24" s="24"/>
      <c r="BL24" s="24"/>
      <c r="BM24" s="24"/>
      <c r="BN24" s="24"/>
      <c r="BO24" s="47"/>
      <c r="BP24" s="24"/>
      <c r="BQ24" s="24">
        <v>165</v>
      </c>
      <c r="BR24" s="24">
        <v>158</v>
      </c>
      <c r="BS24" s="37">
        <f t="shared" si="6"/>
        <v>4.647058823529412</v>
      </c>
      <c r="BT24" s="35"/>
      <c r="BV24" s="12">
        <f t="shared" si="10"/>
        <v>18</v>
      </c>
      <c r="BW24" s="11" t="s">
        <v>42</v>
      </c>
      <c r="BX24" s="24">
        <v>7</v>
      </c>
      <c r="BY24" s="24">
        <v>37</v>
      </c>
      <c r="BZ24" s="24">
        <v>34</v>
      </c>
      <c r="CA24" s="24"/>
      <c r="CB24" s="24"/>
      <c r="CC24" s="17">
        <f t="shared" si="11"/>
        <v>30</v>
      </c>
      <c r="CD24" s="24"/>
      <c r="CE24" s="24"/>
      <c r="CF24" s="24"/>
      <c r="CG24" s="24"/>
      <c r="CH24" s="24"/>
      <c r="CI24" s="24"/>
      <c r="CJ24" s="24"/>
      <c r="CK24" s="24"/>
      <c r="CL24" s="47"/>
      <c r="CM24" s="24"/>
      <c r="CN24" s="24">
        <v>30</v>
      </c>
      <c r="CO24" s="35"/>
    </row>
    <row r="25" spans="1:93" ht="30" customHeight="1">
      <c r="A25" s="13">
        <v>18</v>
      </c>
      <c r="B25" s="11" t="s">
        <v>137</v>
      </c>
      <c r="C25" s="33">
        <f>((C13+C14)/Y16)*1000</f>
        <v>0</v>
      </c>
      <c r="D25" s="33">
        <f>((D13+D14)/Y16)*1000</f>
        <v>0</v>
      </c>
      <c r="E25" s="33">
        <f>((E13+E14)/Y16)*1000</f>
        <v>0.9140767824497258</v>
      </c>
      <c r="F25" s="33">
        <f>((F13+F14)/Y16)*1000</f>
        <v>0</v>
      </c>
      <c r="G25" s="33">
        <f>((G13+G14)/Y16)*1000</f>
        <v>11.882998171846435</v>
      </c>
      <c r="H25" s="33">
        <f>((H13+H14)/Y16)*1000</f>
        <v>11.882998171846435</v>
      </c>
      <c r="I25" s="33">
        <f>((I13+I14)/Y16)*1000</f>
        <v>11.882998171846435</v>
      </c>
      <c r="J25" s="33">
        <f>((K13+K14)/Y16)*1000</f>
        <v>2.742230347349177</v>
      </c>
      <c r="K25" s="33">
        <f>((L13+L14)/Y16)*1000</f>
        <v>0</v>
      </c>
      <c r="L25" s="33" t="e">
        <f>((#REF!+#REF!)/Y16)*1000</f>
        <v>#REF!</v>
      </c>
      <c r="M25" s="33">
        <f>((M13+M14)/Y16)*1000</f>
        <v>4.570383912248629</v>
      </c>
      <c r="N25" s="33">
        <f>((N13+N14)/Y16)*1000</f>
        <v>3.656307129798903</v>
      </c>
      <c r="O25" s="33">
        <f>((O13+O14)/Y16)*1000</f>
        <v>0.9140767824497258</v>
      </c>
      <c r="P25" s="33">
        <f>((P13+P14)/Y16)*1000</f>
        <v>0</v>
      </c>
      <c r="Q25" s="33">
        <f>((Q13+Q14)/Y16)*1000</f>
        <v>0.9140767824497258</v>
      </c>
      <c r="R25" s="33">
        <f>((R13+R14)/Y16)*1000</f>
        <v>0</v>
      </c>
      <c r="S25" s="33">
        <f>((S13+S14)/Y16)*1000</f>
        <v>1.8281535648994516</v>
      </c>
      <c r="T25" s="33">
        <f>((T13+T14)/Y16)*1000</f>
        <v>0.9140767824497258</v>
      </c>
      <c r="U25" s="33">
        <f>((U13+U14)/Y16)*1000</f>
        <v>0.9140767824497258</v>
      </c>
      <c r="V25" s="33"/>
      <c r="W25" s="33">
        <f>((W13+W14)/Y16)*1000</f>
        <v>0.9140767824497258</v>
      </c>
      <c r="X25" s="33">
        <f>((X13+X14)/Y16)*1000</f>
        <v>0.9140767824497258</v>
      </c>
      <c r="Y25" s="33">
        <f>((Y13+Y14)/Y16)*1000</f>
        <v>56.672760511883</v>
      </c>
      <c r="Z25" s="33">
        <f>((Z13+Z14)/Y16)*1000</f>
        <v>0</v>
      </c>
      <c r="AA25" s="33">
        <f>((AA13+AA14)/Y16)*1000</f>
        <v>0</v>
      </c>
      <c r="AB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0"/>
      <c r="AQ25" s="20"/>
      <c r="AR25" s="20"/>
      <c r="AS25" s="20"/>
      <c r="AT25" s="25"/>
      <c r="AU25" s="25"/>
      <c r="AV25"/>
      <c r="AW25" s="201" t="s">
        <v>82</v>
      </c>
      <c r="AX25" s="202"/>
      <c r="AY25" s="17">
        <f aca="true" t="shared" si="20" ref="AY25:BE25">SUM(AY7:AY24)</f>
        <v>207</v>
      </c>
      <c r="AZ25" s="17">
        <f t="shared" si="20"/>
        <v>1101</v>
      </c>
      <c r="BA25" s="17">
        <f t="shared" si="20"/>
        <v>1032</v>
      </c>
      <c r="BB25" s="17">
        <f t="shared" si="20"/>
        <v>31</v>
      </c>
      <c r="BC25" s="17">
        <f t="shared" si="20"/>
        <v>31</v>
      </c>
      <c r="BD25" s="17">
        <f t="shared" si="20"/>
        <v>1094</v>
      </c>
      <c r="BE25" s="17">
        <f t="shared" si="20"/>
        <v>214</v>
      </c>
      <c r="BF25" s="17">
        <f t="shared" si="9"/>
        <v>5786</v>
      </c>
      <c r="BG25" s="17">
        <f aca="true" t="shared" si="21" ref="BG25:BR25">SUM(BG7:BG24)</f>
        <v>183</v>
      </c>
      <c r="BH25" s="17">
        <f t="shared" si="21"/>
        <v>117</v>
      </c>
      <c r="BI25" s="17">
        <f t="shared" si="21"/>
        <v>148</v>
      </c>
      <c r="BJ25" s="17">
        <f>SUM(BJ7:BJ24)</f>
        <v>82</v>
      </c>
      <c r="BK25" s="17">
        <f>SUM(BK7:BK24)</f>
        <v>82</v>
      </c>
      <c r="BL25" s="17">
        <f>SUM(BL7:BL24)</f>
        <v>135</v>
      </c>
      <c r="BM25" s="17">
        <f>SUM(BM7:BM24)</f>
        <v>60</v>
      </c>
      <c r="BN25" s="17">
        <f t="shared" si="21"/>
        <v>257</v>
      </c>
      <c r="BO25" s="17">
        <f t="shared" si="21"/>
        <v>384</v>
      </c>
      <c r="BP25" s="17">
        <f t="shared" si="21"/>
        <v>771</v>
      </c>
      <c r="BQ25" s="17">
        <f t="shared" si="21"/>
        <v>3567</v>
      </c>
      <c r="BR25" s="17">
        <f t="shared" si="21"/>
        <v>5331</v>
      </c>
      <c r="BS25" s="37">
        <f t="shared" si="6"/>
        <v>4.872943327239488</v>
      </c>
      <c r="BT25" s="17">
        <f>SUM(BT7:BT24)</f>
        <v>0</v>
      </c>
      <c r="BV25" s="201" t="s">
        <v>82</v>
      </c>
      <c r="BW25" s="202"/>
      <c r="BX25" s="17">
        <f>SUM(BX7:BX24)</f>
        <v>207</v>
      </c>
      <c r="BY25" s="17">
        <f>SUM(BY7:BY24)</f>
        <v>1101</v>
      </c>
      <c r="BZ25" s="17">
        <f>SUM(BZ7:BZ24)</f>
        <v>1032</v>
      </c>
      <c r="CA25" s="17">
        <f>SUM(CA7:CA24)</f>
        <v>31</v>
      </c>
      <c r="CB25" s="17">
        <f>SUM(CB7:CB24)</f>
        <v>31</v>
      </c>
      <c r="CC25" s="17">
        <f t="shared" si="11"/>
        <v>1094</v>
      </c>
      <c r="CD25" s="17">
        <f aca="true" t="shared" si="22" ref="CD25:CO25">SUM(CD7:CD24)</f>
        <v>15</v>
      </c>
      <c r="CE25" s="17">
        <f>SUM(CE7:CE24)</f>
        <v>13</v>
      </c>
      <c r="CF25" s="17">
        <f t="shared" si="22"/>
        <v>13</v>
      </c>
      <c r="CG25" s="17">
        <f>SUM(CG7:CG24)</f>
        <v>2</v>
      </c>
      <c r="CH25" s="17">
        <f>SUM(CH7:CH24)</f>
        <v>3</v>
      </c>
      <c r="CI25" s="17">
        <f>SUM(CI7:CI24)</f>
        <v>4</v>
      </c>
      <c r="CJ25" s="17">
        <f>SUM(CJ7:CJ24)</f>
        <v>2</v>
      </c>
      <c r="CK25" s="17">
        <f t="shared" si="22"/>
        <v>44</v>
      </c>
      <c r="CL25" s="17">
        <f t="shared" si="22"/>
        <v>101</v>
      </c>
      <c r="CM25" s="17">
        <f t="shared" si="22"/>
        <v>180</v>
      </c>
      <c r="CN25" s="17">
        <f t="shared" si="22"/>
        <v>717</v>
      </c>
      <c r="CO25" s="17">
        <f t="shared" si="22"/>
        <v>17</v>
      </c>
    </row>
    <row r="26" spans="1:93" ht="30" customHeight="1">
      <c r="A26" s="13">
        <v>19</v>
      </c>
      <c r="B26" s="11" t="s">
        <v>136</v>
      </c>
      <c r="C26" s="33">
        <f>(C14/Y16)*1000</f>
        <v>0</v>
      </c>
      <c r="D26" s="33">
        <f>(D14/Y16)*1000</f>
        <v>0</v>
      </c>
      <c r="E26" s="33">
        <f>(E14/Y16)*1000</f>
        <v>0</v>
      </c>
      <c r="F26" s="33">
        <f>(F14/Y16)*1000</f>
        <v>0</v>
      </c>
      <c r="G26" s="33">
        <f>(G14/Y16)*1000</f>
        <v>5.484460694698354</v>
      </c>
      <c r="H26" s="33">
        <f>(H14/Y16)*1000</f>
        <v>6.39853747714808</v>
      </c>
      <c r="I26" s="33">
        <f>(I14/Y16)*1000</f>
        <v>3.656307129798903</v>
      </c>
      <c r="J26" s="33">
        <f>(K14/Y16)*1000</f>
        <v>2.742230347349177</v>
      </c>
      <c r="K26" s="33">
        <f>(L14/Y16)*1000</f>
        <v>0</v>
      </c>
      <c r="L26" s="33" t="e">
        <f>(#REF!/Y16)*1000</f>
        <v>#REF!</v>
      </c>
      <c r="M26" s="33">
        <f>(M14/Y16)*1000</f>
        <v>2.742230347349177</v>
      </c>
      <c r="N26" s="33">
        <f>(N14/Y16)*1000</f>
        <v>0.9140767824497258</v>
      </c>
      <c r="O26" s="33">
        <f>(O14/Y16)*1000</f>
        <v>0.9140767824497258</v>
      </c>
      <c r="P26" s="33">
        <f>(P14/Y16)*1000</f>
        <v>0</v>
      </c>
      <c r="Q26" s="33">
        <f>(Q14/Y16)*1000</f>
        <v>0</v>
      </c>
      <c r="R26" s="33">
        <f>(R14/Y16)*1000</f>
        <v>0</v>
      </c>
      <c r="S26" s="33">
        <f>(S14/Y16)*1000</f>
        <v>0.9140767824497258</v>
      </c>
      <c r="T26" s="33">
        <f>(T14/Y16)*1000</f>
        <v>0.9140767824497258</v>
      </c>
      <c r="U26" s="33">
        <f>(U14/Y16)*1000</f>
        <v>0.9140767824497258</v>
      </c>
      <c r="V26" s="33"/>
      <c r="W26" s="33">
        <f>(W14/Y16)*1000</f>
        <v>0.9140767824497258</v>
      </c>
      <c r="X26" s="33">
        <f>(X14/Y16)*1000</f>
        <v>0</v>
      </c>
      <c r="Y26" s="33">
        <f>(Y14/Y16)*1000</f>
        <v>28.3363802559415</v>
      </c>
      <c r="Z26" s="33">
        <f>(Z14/Y16)*1000</f>
        <v>0</v>
      </c>
      <c r="AA26" s="33">
        <f>(AA14/Y16)*1000</f>
        <v>0</v>
      </c>
      <c r="AB26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0"/>
      <c r="AQ26" s="20"/>
      <c r="AR26" s="20"/>
      <c r="AS26" s="20"/>
      <c r="AT26" s="25"/>
      <c r="AU26" s="25"/>
      <c r="AV26"/>
      <c r="AW26" s="12">
        <f>AW24+1</f>
        <v>19</v>
      </c>
      <c r="AX26" s="49" t="s">
        <v>96</v>
      </c>
      <c r="AY26" s="36">
        <v>1</v>
      </c>
      <c r="AZ26" s="36">
        <v>74</v>
      </c>
      <c r="BA26" s="36">
        <v>71</v>
      </c>
      <c r="BB26" s="36"/>
      <c r="BC26" s="36"/>
      <c r="BD26" s="17">
        <f>SUM(BA26:BC26)</f>
        <v>71</v>
      </c>
      <c r="BE26" s="17">
        <f>((SUM(AY26:AZ26))-(SUM(BA26:BC26)))</f>
        <v>4</v>
      </c>
      <c r="BF26" s="17">
        <f t="shared" si="9"/>
        <v>97</v>
      </c>
      <c r="BG26" s="36"/>
      <c r="BH26" s="36"/>
      <c r="BI26" s="36"/>
      <c r="BJ26" s="36"/>
      <c r="BK26" s="36"/>
      <c r="BL26" s="36"/>
      <c r="BM26" s="36"/>
      <c r="BN26" s="36"/>
      <c r="BO26" s="48">
        <v>12</v>
      </c>
      <c r="BP26" s="36">
        <v>11</v>
      </c>
      <c r="BQ26" s="36">
        <v>74</v>
      </c>
      <c r="BR26" s="36">
        <v>97</v>
      </c>
      <c r="BS26" s="37">
        <f t="shared" si="6"/>
        <v>1.3661971830985915</v>
      </c>
      <c r="BT26" s="35"/>
      <c r="BV26" s="12">
        <f>BV24+1</f>
        <v>19</v>
      </c>
      <c r="BW26" s="49" t="s">
        <v>96</v>
      </c>
      <c r="BX26" s="36">
        <v>1</v>
      </c>
      <c r="BY26" s="36">
        <v>74</v>
      </c>
      <c r="BZ26" s="36">
        <v>71</v>
      </c>
      <c r="CA26" s="36"/>
      <c r="CB26" s="36"/>
      <c r="CC26" s="17">
        <f t="shared" si="11"/>
        <v>63</v>
      </c>
      <c r="CD26" s="36"/>
      <c r="CE26" s="36"/>
      <c r="CF26" s="36"/>
      <c r="CG26" s="36"/>
      <c r="CH26" s="36"/>
      <c r="CI26" s="36"/>
      <c r="CJ26" s="36"/>
      <c r="CK26" s="36"/>
      <c r="CL26" s="48">
        <v>5</v>
      </c>
      <c r="CM26" s="36">
        <v>3</v>
      </c>
      <c r="CN26" s="36">
        <v>55</v>
      </c>
      <c r="CO26" s="36"/>
    </row>
    <row r="27" spans="1:93" ht="30" customHeight="1">
      <c r="A27" s="13">
        <v>20</v>
      </c>
      <c r="B27" s="30" t="s">
        <v>80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0"/>
      <c r="AQ27" s="20"/>
      <c r="AR27" s="20"/>
      <c r="AS27" s="20"/>
      <c r="AT27" s="25"/>
      <c r="AU27" s="25"/>
      <c r="AV27"/>
      <c r="AW27" s="43" t="s">
        <v>21</v>
      </c>
      <c r="AX27" s="43"/>
      <c r="AY27" s="39">
        <f>C28</f>
        <v>30</v>
      </c>
      <c r="AZ27" s="43" t="s">
        <v>20</v>
      </c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U27" s="25"/>
      <c r="BV27" s="43" t="s">
        <v>21</v>
      </c>
      <c r="BW27" s="43"/>
      <c r="BX27" s="39">
        <f>C28</f>
        <v>30</v>
      </c>
      <c r="BY27" s="43" t="s">
        <v>20</v>
      </c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O27" s="25"/>
    </row>
    <row r="28" spans="1:93" ht="16.5" customHeight="1">
      <c r="A28" s="40" t="s">
        <v>21</v>
      </c>
      <c r="B28" s="40"/>
      <c r="C28" s="41">
        <v>30</v>
      </c>
      <c r="D28" s="40" t="s">
        <v>20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0"/>
      <c r="AQ28" s="20"/>
      <c r="AR28" s="21"/>
      <c r="AS28" s="21"/>
      <c r="AT28" s="25"/>
      <c r="AU28" s="25"/>
      <c r="AV28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44" t="s">
        <v>164</v>
      </c>
      <c r="BQ28" s="44"/>
      <c r="BR28" s="44"/>
      <c r="BS28" s="44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44" t="s">
        <v>163</v>
      </c>
      <c r="CL28" s="44"/>
      <c r="CM28" s="44"/>
      <c r="CN28" s="44"/>
      <c r="CO28" s="44"/>
    </row>
    <row r="29" spans="1:93" ht="16.5" customHeight="1">
      <c r="A29" s="63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/>
      <c r="Q29"/>
      <c r="R29"/>
      <c r="S29"/>
      <c r="T29" s="145"/>
      <c r="U29" s="145"/>
      <c r="V29" s="145"/>
      <c r="W29" s="145"/>
      <c r="X29" s="145"/>
      <c r="Y29" s="145"/>
      <c r="Z29" s="145"/>
      <c r="AA29" s="145"/>
      <c r="AB29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0"/>
      <c r="AQ29" s="20"/>
      <c r="AR29" s="21"/>
      <c r="AS29" s="21"/>
      <c r="AT29" s="25"/>
      <c r="AU29" s="25"/>
      <c r="AV29"/>
      <c r="AW29" s="25"/>
      <c r="AX29" s="25"/>
      <c r="AY29" s="25"/>
      <c r="AZ29" s="25"/>
      <c r="BA29" s="25"/>
      <c r="BB29" s="25"/>
      <c r="BC29" s="25"/>
      <c r="BD29" s="25"/>
      <c r="BE29" s="25"/>
      <c r="BO29" s="57" t="s">
        <v>95</v>
      </c>
      <c r="BP29" s="57"/>
      <c r="BQ29" s="57"/>
      <c r="BR29" s="57"/>
      <c r="BS29" s="57"/>
      <c r="BT29" s="57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L29" s="25"/>
      <c r="CM29" s="57" t="s">
        <v>95</v>
      </c>
      <c r="CN29" s="57"/>
      <c r="CO29" s="57"/>
    </row>
    <row r="30" spans="1:93" ht="15.75" customHeight="1">
      <c r="A30" s="63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/>
      <c r="Q30"/>
      <c r="R30"/>
      <c r="S30"/>
      <c r="T30" s="145"/>
      <c r="U30" s="174" t="s">
        <v>210</v>
      </c>
      <c r="V30" s="174"/>
      <c r="W30" s="174"/>
      <c r="X30" s="174"/>
      <c r="Y30" s="174"/>
      <c r="Z30" s="145"/>
      <c r="AA30" s="145"/>
      <c r="AB30" s="145"/>
      <c r="AC30" s="145"/>
      <c r="AD30" s="145"/>
      <c r="AE30" s="145"/>
      <c r="AF30" s="145"/>
      <c r="AG30" s="25"/>
      <c r="AH30" s="25"/>
      <c r="AI30" s="25"/>
      <c r="AJ30" s="25"/>
      <c r="AK30" s="25"/>
      <c r="AL30"/>
      <c r="AM30"/>
      <c r="AN30"/>
      <c r="AO30" s="76" t="s">
        <v>90</v>
      </c>
      <c r="AP30" s="76"/>
      <c r="AQ30" s="76"/>
      <c r="AR30" s="76"/>
      <c r="AS30" s="76"/>
      <c r="AT30" s="76"/>
      <c r="AU30" s="25"/>
      <c r="AV30"/>
      <c r="AW30" s="25"/>
      <c r="AX30" s="25"/>
      <c r="AY30" s="25"/>
      <c r="AZ30" s="25"/>
      <c r="BA30" s="25"/>
      <c r="BB30" s="25"/>
      <c r="BC30" s="25"/>
      <c r="BD30" s="25"/>
      <c r="BE30" s="25"/>
      <c r="BO30" s="57"/>
      <c r="BP30" s="57"/>
      <c r="BQ30" s="57"/>
      <c r="BR30" s="57"/>
      <c r="BS30" s="57"/>
      <c r="BT30" s="57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L30" s="25"/>
      <c r="CM30" s="57"/>
      <c r="CN30" s="57"/>
      <c r="CO30" s="57"/>
    </row>
    <row r="31" spans="1:93" ht="15" customHeight="1">
      <c r="A31" s="40"/>
      <c r="B31" s="42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/>
      <c r="Q31"/>
      <c r="R31"/>
      <c r="S31"/>
      <c r="T31" s="20"/>
      <c r="U31" s="174" t="s">
        <v>205</v>
      </c>
      <c r="V31" s="174"/>
      <c r="W31" s="174"/>
      <c r="X31" s="174"/>
      <c r="Y31" s="174"/>
      <c r="Z31" s="145"/>
      <c r="AA31" s="145"/>
      <c r="AB31"/>
      <c r="AC31" s="25"/>
      <c r="AD31" s="22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75" t="s">
        <v>91</v>
      </c>
      <c r="AP31" s="75"/>
      <c r="AQ31" s="75"/>
      <c r="AR31" s="75"/>
      <c r="AS31" s="75"/>
      <c r="AT31" s="75"/>
      <c r="AU31" s="25"/>
      <c r="AV31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45"/>
      <c r="BQ31" s="44"/>
      <c r="BR31" s="44"/>
      <c r="BS31" s="44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M31" s="45"/>
      <c r="CN31" s="44"/>
      <c r="CO31" s="44"/>
    </row>
    <row r="32" spans="1:93" ht="15" customHeight="1">
      <c r="A32" s="18"/>
      <c r="B32" s="43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/>
      <c r="Q32"/>
      <c r="R32"/>
      <c r="S32"/>
      <c r="T32" s="20"/>
      <c r="U32" s="20"/>
      <c r="V32" s="20"/>
      <c r="W32" s="20"/>
      <c r="X32" s="20"/>
      <c r="Y32" s="20"/>
      <c r="Z32" s="20"/>
      <c r="AA32" s="2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45"/>
      <c r="BQ32" s="44"/>
      <c r="BR32" s="44"/>
      <c r="BS32" s="44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45"/>
      <c r="CN32" s="44"/>
      <c r="CO32" s="44"/>
    </row>
    <row r="33" spans="1:93" ht="15" customHeight="1">
      <c r="A33"/>
      <c r="B33" s="51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/>
      <c r="Q33"/>
      <c r="R33"/>
      <c r="S33"/>
      <c r="T33" s="20"/>
      <c r="U33" s="20"/>
      <c r="V33" s="20"/>
      <c r="W33" s="20"/>
      <c r="X33" s="20"/>
      <c r="Y33" s="20"/>
      <c r="Z33" s="20"/>
      <c r="AA33" s="21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 s="25"/>
      <c r="AX33" s="25"/>
      <c r="AY33" s="25"/>
      <c r="AZ33" s="25"/>
      <c r="BA33" s="25"/>
      <c r="BB33" s="25"/>
      <c r="BC33" s="25"/>
      <c r="BD33" s="25"/>
      <c r="BE33" s="25"/>
      <c r="BO33" s="56" t="s">
        <v>90</v>
      </c>
      <c r="BP33" s="56"/>
      <c r="BQ33" s="56"/>
      <c r="BR33" s="56"/>
      <c r="BS33" s="56"/>
      <c r="BT33" s="56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M33" s="56" t="s">
        <v>90</v>
      </c>
      <c r="CN33" s="56"/>
      <c r="CO33" s="56"/>
    </row>
    <row r="34" spans="1:93" ht="15" customHeight="1">
      <c r="A34" s="18"/>
      <c r="B34" s="51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/>
      <c r="Q34"/>
      <c r="R34"/>
      <c r="S34"/>
      <c r="T34" s="173"/>
      <c r="U34" s="173"/>
      <c r="V34" s="173"/>
      <c r="W34" s="173"/>
      <c r="X34" s="173"/>
      <c r="Y34" s="173"/>
      <c r="Z34" s="173"/>
      <c r="AA34" s="173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 s="40"/>
      <c r="AX34" s="42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57" t="s">
        <v>91</v>
      </c>
      <c r="BP34" s="57"/>
      <c r="BQ34" s="57"/>
      <c r="BR34" s="57"/>
      <c r="BS34" s="57"/>
      <c r="BT34" s="57"/>
      <c r="BU34" s="25"/>
      <c r="BV34" s="40"/>
      <c r="BW34" s="42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M34" s="57" t="s">
        <v>91</v>
      </c>
      <c r="CN34" s="57"/>
      <c r="CO34" s="57"/>
    </row>
    <row r="35" spans="1:48" ht="15" customHeight="1">
      <c r="A35"/>
      <c r="B35" s="51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23"/>
      <c r="P35"/>
      <c r="Q35"/>
      <c r="R35"/>
      <c r="S35"/>
      <c r="T35" s="174"/>
      <c r="U35" s="174"/>
      <c r="V35" s="174"/>
      <c r="W35" s="174"/>
      <c r="X35" s="174"/>
      <c r="Y35" s="174"/>
      <c r="Z35" s="174"/>
      <c r="AA35" s="174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</row>
    <row r="36" spans="1:48" ht="15" customHeight="1">
      <c r="A36" s="6"/>
      <c r="B36"/>
      <c r="C36" s="51"/>
      <c r="D36" s="51"/>
      <c r="E36" s="4"/>
      <c r="F36" s="4"/>
      <c r="G36" s="4"/>
      <c r="H36" s="4"/>
      <c r="I36" s="4"/>
      <c r="J36" s="4"/>
      <c r="K36" s="4"/>
      <c r="L36" s="4"/>
      <c r="M36" s="4"/>
      <c r="N36" s="4"/>
      <c r="O36" s="5"/>
      <c r="P36" s="5"/>
      <c r="Q36" s="5"/>
      <c r="R36" s="5"/>
      <c r="S36" s="5"/>
      <c r="T36" s="5"/>
      <c r="U36" s="173" t="s">
        <v>206</v>
      </c>
      <c r="V36" s="173"/>
      <c r="W36" s="173"/>
      <c r="X36" s="173"/>
      <c r="Y36" s="173"/>
      <c r="Z36" s="146"/>
      <c r="AA36" s="146"/>
      <c r="AB36" s="14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</row>
    <row r="37" spans="1:48" ht="1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 s="174" t="s">
        <v>207</v>
      </c>
      <c r="V37" s="174"/>
      <c r="W37" s="174"/>
      <c r="X37" s="174"/>
      <c r="Y37" s="174"/>
      <c r="Z37" s="145"/>
      <c r="AA37" s="145"/>
      <c r="AB37" s="145"/>
      <c r="AC37" s="145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</row>
    <row r="38" spans="1:24" ht="15" customHeight="1">
      <c r="A38" s="26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174"/>
      <c r="T38" s="174"/>
      <c r="U38" s="174"/>
      <c r="V38" s="174"/>
      <c r="W38" s="174"/>
      <c r="X38" s="25"/>
    </row>
    <row r="39" spans="19:23" ht="15" customHeight="1">
      <c r="S39" s="174"/>
      <c r="T39" s="174"/>
      <c r="U39" s="174"/>
      <c r="V39" s="174"/>
      <c r="W39" s="174"/>
    </row>
    <row r="40" spans="19:22" ht="15">
      <c r="S40" s="20"/>
      <c r="T40" s="20"/>
      <c r="U40" s="20"/>
      <c r="V40" s="20"/>
    </row>
    <row r="41" spans="19:22" ht="15">
      <c r="S41" s="20"/>
      <c r="T41" s="20"/>
      <c r="U41" s="21"/>
      <c r="V41" s="21"/>
    </row>
    <row r="42" spans="19:22" ht="15">
      <c r="S42" s="20"/>
      <c r="T42" s="20"/>
      <c r="U42" s="21"/>
      <c r="V42" s="21"/>
    </row>
  </sheetData>
  <sheetProtection/>
  <mergeCells count="71">
    <mergeCell ref="U4:U5"/>
    <mergeCell ref="W4:W5"/>
    <mergeCell ref="BV25:BW25"/>
    <mergeCell ref="M4:M5"/>
    <mergeCell ref="AC18:AD18"/>
    <mergeCell ref="AS4:AS5"/>
    <mergeCell ref="AE4:AE5"/>
    <mergeCell ref="AF4:AG4"/>
    <mergeCell ref="AH4:AK4"/>
    <mergeCell ref="AC4:AC5"/>
    <mergeCell ref="AD4:AD5"/>
    <mergeCell ref="BT4:BT6"/>
    <mergeCell ref="BV4:BV6"/>
    <mergeCell ref="AM4:AM5"/>
    <mergeCell ref="AN4:AN5"/>
    <mergeCell ref="AR4:AR5"/>
    <mergeCell ref="AO4:AO5"/>
    <mergeCell ref="AW4:AW6"/>
    <mergeCell ref="AY4:AZ5"/>
    <mergeCell ref="Z4:Z5"/>
    <mergeCell ref="S39:W39"/>
    <mergeCell ref="T34:AA34"/>
    <mergeCell ref="T35:AA35"/>
    <mergeCell ref="A1:AA1"/>
    <mergeCell ref="Y4:Y5"/>
    <mergeCell ref="B4:B5"/>
    <mergeCell ref="C4:C5"/>
    <mergeCell ref="D4:D5"/>
    <mergeCell ref="R4:R5"/>
    <mergeCell ref="S38:W38"/>
    <mergeCell ref="Q4:Q5"/>
    <mergeCell ref="AC1:AU1"/>
    <mergeCell ref="A2:AA2"/>
    <mergeCell ref="AC2:AU2"/>
    <mergeCell ref="A3:AA3"/>
    <mergeCell ref="A4:A5"/>
    <mergeCell ref="AC3:AU3"/>
    <mergeCell ref="AP4:AP5"/>
    <mergeCell ref="AQ4:AQ5"/>
    <mergeCell ref="E4:E5"/>
    <mergeCell ref="F4:F5"/>
    <mergeCell ref="J4:J5"/>
    <mergeCell ref="G4:G5"/>
    <mergeCell ref="K4:K5"/>
    <mergeCell ref="L4:L5"/>
    <mergeCell ref="N4:N5"/>
    <mergeCell ref="BX4:BY5"/>
    <mergeCell ref="BZ4:CC5"/>
    <mergeCell ref="CD4:CN5"/>
    <mergeCell ref="CO4:CO6"/>
    <mergeCell ref="AU4:AU5"/>
    <mergeCell ref="AT4:AT5"/>
    <mergeCell ref="BE4:BE6"/>
    <mergeCell ref="BF4:BF6"/>
    <mergeCell ref="BW4:BW6"/>
    <mergeCell ref="AW1:BT1"/>
    <mergeCell ref="BV1:CO1"/>
    <mergeCell ref="AW2:BT2"/>
    <mergeCell ref="BV2:CO2"/>
    <mergeCell ref="AW3:BT3"/>
    <mergeCell ref="BV3:CO3"/>
    <mergeCell ref="U30:Y30"/>
    <mergeCell ref="U31:Y31"/>
    <mergeCell ref="U36:Y36"/>
    <mergeCell ref="U37:Y37"/>
    <mergeCell ref="AX4:AX6"/>
    <mergeCell ref="BG4:BS5"/>
    <mergeCell ref="AL4:AL5"/>
    <mergeCell ref="AW25:AX25"/>
    <mergeCell ref="BA4:BD5"/>
    <mergeCell ref="AA4:AA5"/>
  </mergeCells>
  <printOptions/>
  <pageMargins left="0.7874015748031497" right="0.1968503937007874" top="0.3937007874015748" bottom="0.1968503937007874" header="0" footer="0"/>
  <pageSetup orientation="landscape" paperSize="5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O42"/>
  <sheetViews>
    <sheetView showZeros="0" zoomScale="60" zoomScaleNormal="60" zoomScalePageLayoutView="0" workbookViewId="0" topLeftCell="AU1">
      <selection activeCell="BG6" sqref="BG6:BR6"/>
    </sheetView>
  </sheetViews>
  <sheetFormatPr defaultColWidth="9.140625" defaultRowHeight="12.75"/>
  <cols>
    <col min="1" max="1" width="5.421875" style="1" customWidth="1"/>
    <col min="2" max="2" width="24.28125" style="1" customWidth="1"/>
    <col min="3" max="6" width="8.7109375" style="1" customWidth="1"/>
    <col min="7" max="8" width="11.57421875" style="1" customWidth="1"/>
    <col min="9" max="10" width="8.7109375" style="1" customWidth="1"/>
    <col min="11" max="11" width="9.57421875" style="1" customWidth="1"/>
    <col min="12" max="12" width="13.140625" style="1" customWidth="1"/>
    <col min="13" max="13" width="10.57421875" style="1" customWidth="1"/>
    <col min="14" max="14" width="10.7109375" style="1" customWidth="1"/>
    <col min="15" max="16" width="11.00390625" style="1" customWidth="1"/>
    <col min="17" max="17" width="10.57421875" style="1" customWidth="1"/>
    <col min="18" max="20" width="8.7109375" style="1" customWidth="1"/>
    <col min="21" max="21" width="9.140625" style="1" customWidth="1"/>
    <col min="22" max="22" width="9.8515625" style="1" customWidth="1"/>
    <col min="23" max="24" width="8.7109375" style="1" customWidth="1"/>
    <col min="25" max="25" width="11.140625" style="1" customWidth="1"/>
    <col min="26" max="26" width="9.57421875" style="1" customWidth="1"/>
    <col min="27" max="29" width="9.140625" style="1" customWidth="1"/>
    <col min="30" max="30" width="26.57421875" style="1" customWidth="1"/>
    <col min="31" max="38" width="9.140625" style="1" customWidth="1"/>
    <col min="39" max="39" width="13.421875" style="1" customWidth="1"/>
    <col min="40" max="41" width="9.140625" style="1" customWidth="1"/>
    <col min="42" max="42" width="10.421875" style="1" customWidth="1"/>
    <col min="43" max="43" width="10.8515625" style="1" customWidth="1"/>
    <col min="44" max="49" width="9.140625" style="1" customWidth="1"/>
    <col min="50" max="50" width="23.8515625" style="1" customWidth="1"/>
    <col min="51" max="57" width="9.140625" style="1" customWidth="1"/>
    <col min="58" max="58" width="10.8515625" style="1" customWidth="1"/>
    <col min="59" max="74" width="9.140625" style="1" customWidth="1"/>
    <col min="75" max="75" width="22.8515625" style="1" customWidth="1"/>
    <col min="76" max="16384" width="9.140625" style="1" customWidth="1"/>
  </cols>
  <sheetData>
    <row r="1" spans="1:93" ht="18">
      <c r="A1" s="186" t="s">
        <v>92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89"/>
      <c r="AC1" s="186" t="s">
        <v>143</v>
      </c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89"/>
      <c r="AW1" s="186" t="s">
        <v>145</v>
      </c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89"/>
      <c r="BV1" s="186" t="s">
        <v>147</v>
      </c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</row>
    <row r="2" spans="1:93" ht="18">
      <c r="A2" s="186" t="s">
        <v>144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89"/>
      <c r="AC2" s="186" t="s">
        <v>144</v>
      </c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89"/>
      <c r="AW2" s="186" t="s">
        <v>146</v>
      </c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89"/>
      <c r="BV2" s="186" t="s">
        <v>146</v>
      </c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</row>
    <row r="3" spans="1:93" ht="13.5" customHeight="1">
      <c r="A3" s="207" t="s">
        <v>234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89"/>
      <c r="AC3" s="187" t="str">
        <f>A3</f>
        <v>BULAN / TRIWULAN / TAHUN :           Mei          2023</v>
      </c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89"/>
      <c r="AW3" s="187" t="str">
        <f>A3</f>
        <v>BULAN / TRIWULAN / TAHUN :           Mei          2023</v>
      </c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89"/>
      <c r="BV3" s="187" t="str">
        <f>A3</f>
        <v>BULAN / TRIWULAN / TAHUN :           Mei          2023</v>
      </c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</row>
    <row r="4" spans="1:93" ht="24.75" customHeight="1">
      <c r="A4" s="193" t="s">
        <v>1</v>
      </c>
      <c r="B4" s="193" t="s">
        <v>2</v>
      </c>
      <c r="C4" s="193" t="s">
        <v>3</v>
      </c>
      <c r="D4" s="193" t="s">
        <v>65</v>
      </c>
      <c r="E4" s="193" t="s">
        <v>212</v>
      </c>
      <c r="F4" s="193" t="s">
        <v>213</v>
      </c>
      <c r="G4" s="193" t="s">
        <v>194</v>
      </c>
      <c r="H4" s="151" t="s">
        <v>193</v>
      </c>
      <c r="I4" s="140" t="s">
        <v>218</v>
      </c>
      <c r="J4" s="193" t="s">
        <v>157</v>
      </c>
      <c r="K4" s="193" t="s">
        <v>139</v>
      </c>
      <c r="L4" s="193" t="s">
        <v>195</v>
      </c>
      <c r="M4" s="193" t="s">
        <v>181</v>
      </c>
      <c r="N4" s="195" t="s">
        <v>86</v>
      </c>
      <c r="O4" s="77" t="s">
        <v>86</v>
      </c>
      <c r="P4" s="73" t="s">
        <v>100</v>
      </c>
      <c r="Q4" s="193" t="s">
        <v>101</v>
      </c>
      <c r="R4" s="193" t="s">
        <v>102</v>
      </c>
      <c r="S4" s="77" t="s">
        <v>102</v>
      </c>
      <c r="T4" s="77" t="s">
        <v>214</v>
      </c>
      <c r="U4" s="195" t="s">
        <v>105</v>
      </c>
      <c r="V4" s="77" t="s">
        <v>106</v>
      </c>
      <c r="W4" s="195" t="s">
        <v>176</v>
      </c>
      <c r="X4" s="73" t="s">
        <v>4</v>
      </c>
      <c r="Y4" s="195" t="s">
        <v>8</v>
      </c>
      <c r="Z4" s="198" t="s">
        <v>88</v>
      </c>
      <c r="AA4" s="204" t="s">
        <v>71</v>
      </c>
      <c r="AB4" s="2"/>
      <c r="AC4" s="189" t="s">
        <v>1</v>
      </c>
      <c r="AD4" s="189" t="s">
        <v>47</v>
      </c>
      <c r="AE4" s="189" t="s">
        <v>48</v>
      </c>
      <c r="AF4" s="205" t="s">
        <v>49</v>
      </c>
      <c r="AG4" s="184"/>
      <c r="AH4" s="205" t="s">
        <v>28</v>
      </c>
      <c r="AI4" s="206"/>
      <c r="AJ4" s="206"/>
      <c r="AK4" s="184"/>
      <c r="AL4" s="175" t="s">
        <v>50</v>
      </c>
      <c r="AM4" s="181" t="s">
        <v>76</v>
      </c>
      <c r="AN4" s="181" t="s">
        <v>51</v>
      </c>
      <c r="AO4" s="175" t="s">
        <v>52</v>
      </c>
      <c r="AP4" s="181" t="s">
        <v>77</v>
      </c>
      <c r="AQ4" s="181" t="s">
        <v>78</v>
      </c>
      <c r="AR4" s="181" t="s">
        <v>79</v>
      </c>
      <c r="AS4" s="181" t="s">
        <v>53</v>
      </c>
      <c r="AT4" s="181" t="s">
        <v>97</v>
      </c>
      <c r="AU4" s="181" t="s">
        <v>98</v>
      </c>
      <c r="AV4" s="2"/>
      <c r="AW4" s="189" t="s">
        <v>1</v>
      </c>
      <c r="AX4" s="189" t="s">
        <v>22</v>
      </c>
      <c r="AY4" s="175" t="s">
        <v>23</v>
      </c>
      <c r="AZ4" s="176"/>
      <c r="BA4" s="175" t="s">
        <v>28</v>
      </c>
      <c r="BB4" s="179"/>
      <c r="BC4" s="179"/>
      <c r="BD4" s="176"/>
      <c r="BE4" s="181" t="s">
        <v>24</v>
      </c>
      <c r="BF4" s="181" t="s">
        <v>72</v>
      </c>
      <c r="BG4" s="175" t="s">
        <v>25</v>
      </c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6"/>
      <c r="BT4" s="181" t="s">
        <v>71</v>
      </c>
      <c r="BV4" s="189" t="s">
        <v>1</v>
      </c>
      <c r="BW4" s="189" t="s">
        <v>22</v>
      </c>
      <c r="BX4" s="175" t="s">
        <v>23</v>
      </c>
      <c r="BY4" s="176"/>
      <c r="BZ4" s="175" t="s">
        <v>148</v>
      </c>
      <c r="CA4" s="179"/>
      <c r="CB4" s="179"/>
      <c r="CC4" s="176"/>
      <c r="CD4" s="175" t="s">
        <v>149</v>
      </c>
      <c r="CE4" s="179"/>
      <c r="CF4" s="179"/>
      <c r="CG4" s="179"/>
      <c r="CH4" s="179"/>
      <c r="CI4" s="179"/>
      <c r="CJ4" s="179"/>
      <c r="CK4" s="179"/>
      <c r="CL4" s="179"/>
      <c r="CM4" s="179"/>
      <c r="CN4" s="176"/>
      <c r="CO4" s="181" t="s">
        <v>71</v>
      </c>
    </row>
    <row r="5" spans="1:93" ht="24.75" customHeight="1">
      <c r="A5" s="194"/>
      <c r="B5" s="194"/>
      <c r="C5" s="194"/>
      <c r="D5" s="194"/>
      <c r="E5" s="194"/>
      <c r="F5" s="194"/>
      <c r="G5" s="194"/>
      <c r="H5" s="163" t="s">
        <v>220</v>
      </c>
      <c r="I5" s="141" t="s">
        <v>219</v>
      </c>
      <c r="J5" s="194"/>
      <c r="K5" s="194"/>
      <c r="L5" s="194"/>
      <c r="M5" s="194"/>
      <c r="N5" s="196"/>
      <c r="O5" s="78" t="s">
        <v>166</v>
      </c>
      <c r="P5" s="74" t="s">
        <v>94</v>
      </c>
      <c r="Q5" s="194"/>
      <c r="R5" s="194"/>
      <c r="S5" s="74" t="s">
        <v>182</v>
      </c>
      <c r="T5" s="164" t="s">
        <v>107</v>
      </c>
      <c r="U5" s="196"/>
      <c r="V5" s="78" t="s">
        <v>175</v>
      </c>
      <c r="W5" s="196"/>
      <c r="X5" s="74" t="s">
        <v>156</v>
      </c>
      <c r="Y5" s="196"/>
      <c r="Z5" s="199"/>
      <c r="AA5" s="204"/>
      <c r="AB5" s="2"/>
      <c r="AC5" s="189"/>
      <c r="AD5" s="189"/>
      <c r="AE5" s="189"/>
      <c r="AF5" s="7" t="s">
        <v>26</v>
      </c>
      <c r="AG5" s="7" t="s">
        <v>27</v>
      </c>
      <c r="AH5" s="7" t="s">
        <v>68</v>
      </c>
      <c r="AI5" s="104" t="s">
        <v>59</v>
      </c>
      <c r="AJ5" s="104" t="s">
        <v>172</v>
      </c>
      <c r="AK5" s="105" t="s">
        <v>69</v>
      </c>
      <c r="AL5" s="177"/>
      <c r="AM5" s="183"/>
      <c r="AN5" s="183"/>
      <c r="AO5" s="177"/>
      <c r="AP5" s="183"/>
      <c r="AQ5" s="183"/>
      <c r="AR5" s="183"/>
      <c r="AS5" s="183"/>
      <c r="AT5" s="183"/>
      <c r="AU5" s="183"/>
      <c r="AV5" s="2"/>
      <c r="AW5" s="189"/>
      <c r="AX5" s="189"/>
      <c r="AY5" s="177"/>
      <c r="AZ5" s="178"/>
      <c r="BA5" s="177"/>
      <c r="BB5" s="180"/>
      <c r="BC5" s="180"/>
      <c r="BD5" s="178"/>
      <c r="BE5" s="182"/>
      <c r="BF5" s="182"/>
      <c r="BG5" s="177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78"/>
      <c r="BT5" s="182"/>
      <c r="BV5" s="189"/>
      <c r="BW5" s="189"/>
      <c r="BX5" s="177"/>
      <c r="BY5" s="178"/>
      <c r="BZ5" s="177"/>
      <c r="CA5" s="180"/>
      <c r="CB5" s="180"/>
      <c r="CC5" s="178"/>
      <c r="CD5" s="177"/>
      <c r="CE5" s="180"/>
      <c r="CF5" s="180"/>
      <c r="CG5" s="180"/>
      <c r="CH5" s="180"/>
      <c r="CI5" s="180"/>
      <c r="CJ5" s="180"/>
      <c r="CK5" s="180"/>
      <c r="CL5" s="180"/>
      <c r="CM5" s="180"/>
      <c r="CN5" s="178"/>
      <c r="CO5" s="182"/>
    </row>
    <row r="6" spans="1:93" ht="24.75" customHeight="1">
      <c r="A6" s="13" t="s">
        <v>9</v>
      </c>
      <c r="B6" s="30" t="s">
        <v>13</v>
      </c>
      <c r="C6" s="28">
        <v>28</v>
      </c>
      <c r="D6" s="28">
        <v>15</v>
      </c>
      <c r="E6" s="28">
        <v>28</v>
      </c>
      <c r="F6" s="28">
        <v>24</v>
      </c>
      <c r="G6" s="28">
        <v>12</v>
      </c>
      <c r="H6" s="28">
        <v>11</v>
      </c>
      <c r="I6" s="28">
        <v>12</v>
      </c>
      <c r="J6" s="28">
        <v>5</v>
      </c>
      <c r="K6" s="28">
        <v>6</v>
      </c>
      <c r="L6" s="28">
        <v>36</v>
      </c>
      <c r="M6" s="28">
        <v>30</v>
      </c>
      <c r="N6" s="28">
        <v>24</v>
      </c>
      <c r="O6" s="28">
        <v>6</v>
      </c>
      <c r="P6" s="28">
        <v>16</v>
      </c>
      <c r="Q6" s="28">
        <v>26</v>
      </c>
      <c r="R6" s="28">
        <v>10</v>
      </c>
      <c r="S6" s="28">
        <v>8</v>
      </c>
      <c r="T6" s="28">
        <v>21</v>
      </c>
      <c r="U6" s="28">
        <v>20</v>
      </c>
      <c r="V6" s="28">
        <v>20</v>
      </c>
      <c r="W6" s="28">
        <v>6</v>
      </c>
      <c r="X6" s="165">
        <v>14</v>
      </c>
      <c r="Y6" s="166">
        <f>SUM(C6:X6)</f>
        <v>378</v>
      </c>
      <c r="Z6" s="28"/>
      <c r="AA6" s="165">
        <v>4</v>
      </c>
      <c r="AB6"/>
      <c r="AC6" s="12">
        <v>1</v>
      </c>
      <c r="AD6" s="8" t="s">
        <v>176</v>
      </c>
      <c r="AE6" s="16">
        <v>6</v>
      </c>
      <c r="AF6" s="12">
        <v>4</v>
      </c>
      <c r="AG6" s="12">
        <v>40</v>
      </c>
      <c r="AH6" s="55">
        <v>39</v>
      </c>
      <c r="AI6" s="12"/>
      <c r="AJ6" s="12"/>
      <c r="AK6" s="79">
        <f aca="true" t="shared" si="0" ref="AK6:AK16">SUM(AH6:AJ6)</f>
        <v>39</v>
      </c>
      <c r="AL6" s="80">
        <f>((SUM(AF6:AG6))-(SUM(AH6:AJ6)))</f>
        <v>5</v>
      </c>
      <c r="AM6" s="81">
        <v>104</v>
      </c>
      <c r="AN6" s="81"/>
      <c r="AO6" s="82">
        <f aca="true" t="shared" si="1" ref="AO6:AO16">AN6/AK6</f>
        <v>0</v>
      </c>
      <c r="AP6" s="83">
        <f>AM6/AE21</f>
        <v>3.3548387096774195</v>
      </c>
      <c r="AQ6" s="83">
        <f>(AM6/(AE6*AE21))*100</f>
        <v>55.91397849462365</v>
      </c>
      <c r="AR6" s="83">
        <f aca="true" t="shared" si="2" ref="AR6:AR16">AK6/AE6</f>
        <v>6.5</v>
      </c>
      <c r="AS6" s="83">
        <f>((AE6*AE21)-AM6)/AK6</f>
        <v>2.1025641025641026</v>
      </c>
      <c r="AT6" s="83">
        <f>((AI6+AJ6)/AK18)*1000</f>
        <v>0</v>
      </c>
      <c r="AU6" s="83">
        <f>(AJ6/AK18)*1000</f>
        <v>0</v>
      </c>
      <c r="AV6"/>
      <c r="AW6" s="189"/>
      <c r="AX6" s="189"/>
      <c r="AY6" s="7" t="s">
        <v>26</v>
      </c>
      <c r="AZ6" s="7" t="s">
        <v>27</v>
      </c>
      <c r="BA6" s="7" t="s">
        <v>68</v>
      </c>
      <c r="BB6" s="7" t="s">
        <v>75</v>
      </c>
      <c r="BC6" s="10" t="s">
        <v>74</v>
      </c>
      <c r="BD6" s="27" t="s">
        <v>73</v>
      </c>
      <c r="BE6" s="183"/>
      <c r="BF6" s="183"/>
      <c r="BG6" s="92" t="s">
        <v>194</v>
      </c>
      <c r="BH6" s="92" t="s">
        <v>225</v>
      </c>
      <c r="BI6" s="92" t="s">
        <v>218</v>
      </c>
      <c r="BJ6" s="92" t="s">
        <v>157</v>
      </c>
      <c r="BK6" s="92" t="s">
        <v>139</v>
      </c>
      <c r="BL6" s="92" t="s">
        <v>177</v>
      </c>
      <c r="BM6" s="93" t="s">
        <v>176</v>
      </c>
      <c r="BN6" s="100" t="s">
        <v>161</v>
      </c>
      <c r="BO6" s="93" t="s">
        <v>30</v>
      </c>
      <c r="BP6" s="92" t="s">
        <v>31</v>
      </c>
      <c r="BQ6" s="92" t="s">
        <v>32</v>
      </c>
      <c r="BR6" s="92" t="s">
        <v>33</v>
      </c>
      <c r="BS6" s="7" t="s">
        <v>34</v>
      </c>
      <c r="BT6" s="183"/>
      <c r="BV6" s="189"/>
      <c r="BW6" s="189"/>
      <c r="BX6" s="7" t="s">
        <v>26</v>
      </c>
      <c r="BY6" s="7" t="s">
        <v>27</v>
      </c>
      <c r="BZ6" s="7" t="s">
        <v>68</v>
      </c>
      <c r="CA6" s="7" t="s">
        <v>75</v>
      </c>
      <c r="CB6" s="10" t="s">
        <v>74</v>
      </c>
      <c r="CC6" s="27" t="s">
        <v>73</v>
      </c>
      <c r="CD6" s="92" t="s">
        <v>194</v>
      </c>
      <c r="CE6" s="92" t="s">
        <v>225</v>
      </c>
      <c r="CF6" s="92" t="s">
        <v>218</v>
      </c>
      <c r="CG6" s="92" t="s">
        <v>157</v>
      </c>
      <c r="CH6" s="92" t="s">
        <v>139</v>
      </c>
      <c r="CI6" s="92" t="s">
        <v>177</v>
      </c>
      <c r="CJ6" s="93" t="s">
        <v>176</v>
      </c>
      <c r="CK6" s="100" t="s">
        <v>161</v>
      </c>
      <c r="CL6" s="93" t="s">
        <v>30</v>
      </c>
      <c r="CM6" s="92" t="s">
        <v>31</v>
      </c>
      <c r="CN6" s="92" t="s">
        <v>32</v>
      </c>
      <c r="CO6" s="183"/>
    </row>
    <row r="7" spans="1:93" ht="24.75" customHeight="1">
      <c r="A7" s="13" t="s">
        <v>10</v>
      </c>
      <c r="B7" s="30" t="s">
        <v>60</v>
      </c>
      <c r="C7" s="13"/>
      <c r="D7" s="13"/>
      <c r="E7" s="13"/>
      <c r="F7" s="13"/>
      <c r="G7" s="103"/>
      <c r="H7" s="103"/>
      <c r="I7" s="103"/>
      <c r="J7" s="13"/>
      <c r="K7" s="13"/>
      <c r="L7" s="13"/>
      <c r="M7" s="13"/>
      <c r="N7" s="103"/>
      <c r="O7" s="13"/>
      <c r="P7" s="13"/>
      <c r="Q7" s="13"/>
      <c r="R7" s="13"/>
      <c r="S7" s="13"/>
      <c r="T7" s="13"/>
      <c r="U7" s="13"/>
      <c r="V7" s="13"/>
      <c r="W7" s="103"/>
      <c r="X7" s="103"/>
      <c r="Y7" s="15">
        <f>SUM(C7:X7)</f>
        <v>0</v>
      </c>
      <c r="Z7" s="13"/>
      <c r="AA7" s="32"/>
      <c r="AB7"/>
      <c r="AC7" s="12">
        <f aca="true" t="shared" si="3" ref="AC7:AC17">AC6+1</f>
        <v>2</v>
      </c>
      <c r="AD7" s="98" t="s">
        <v>161</v>
      </c>
      <c r="AE7" s="16">
        <v>27</v>
      </c>
      <c r="AF7" s="12">
        <v>43</v>
      </c>
      <c r="AG7" s="12">
        <v>84</v>
      </c>
      <c r="AH7" s="55">
        <v>86</v>
      </c>
      <c r="AI7" s="12">
        <v>1</v>
      </c>
      <c r="AJ7" s="12"/>
      <c r="AK7" s="79">
        <f t="shared" si="0"/>
        <v>87</v>
      </c>
      <c r="AL7" s="80">
        <f>((SUM(AF7:AG7))-(SUM(AH7:AJ7)))</f>
        <v>40</v>
      </c>
      <c r="AM7" s="84">
        <v>477</v>
      </c>
      <c r="AN7" s="85">
        <v>320</v>
      </c>
      <c r="AO7" s="82">
        <f t="shared" si="1"/>
        <v>3.67816091954023</v>
      </c>
      <c r="AP7" s="83">
        <f>AM7/AE21</f>
        <v>15.387096774193548</v>
      </c>
      <c r="AQ7" s="83">
        <f>(AM7/(AE7*AE21))*100</f>
        <v>56.98924731182796</v>
      </c>
      <c r="AR7" s="83">
        <f t="shared" si="2"/>
        <v>3.2222222222222223</v>
      </c>
      <c r="AS7" s="83">
        <f>((AE7*AE21)-AM7)/AK7</f>
        <v>4.137931034482759</v>
      </c>
      <c r="AT7" s="83">
        <f>((AI7+AJ7)/AK18)*1000</f>
        <v>0.684931506849315</v>
      </c>
      <c r="AU7" s="83">
        <f>(AJ7/AK18)*1000</f>
        <v>0</v>
      </c>
      <c r="AV7"/>
      <c r="AW7" s="12">
        <v>1</v>
      </c>
      <c r="AX7" s="11" t="s">
        <v>61</v>
      </c>
      <c r="AY7" s="16">
        <v>61</v>
      </c>
      <c r="AZ7" s="16">
        <v>513</v>
      </c>
      <c r="BA7" s="16">
        <v>483</v>
      </c>
      <c r="BB7" s="16">
        <v>17</v>
      </c>
      <c r="BC7" s="16">
        <v>17</v>
      </c>
      <c r="BD7" s="17">
        <f aca="true" t="shared" si="4" ref="BD7:BD24">SUM(BA7:BC7)</f>
        <v>517</v>
      </c>
      <c r="BE7" s="17">
        <f aca="true" t="shared" si="5" ref="BE7:BE24">((SUM(AY7:AZ7))-(SUM(BA7:BC7)))</f>
        <v>57</v>
      </c>
      <c r="BF7" s="17">
        <f>BG7+BH7+BI7+BJ7+BK7+BL7+BM7+BN7+BO7+BP7+BQ7</f>
        <v>2238</v>
      </c>
      <c r="BG7" s="16">
        <v>21</v>
      </c>
      <c r="BH7" s="16">
        <v>75</v>
      </c>
      <c r="BI7" s="16"/>
      <c r="BJ7" s="16"/>
      <c r="BK7" s="16"/>
      <c r="BL7" s="16">
        <v>61</v>
      </c>
      <c r="BM7" s="16"/>
      <c r="BN7" s="16">
        <v>260</v>
      </c>
      <c r="BO7" s="46">
        <v>245</v>
      </c>
      <c r="BP7" s="16">
        <v>133</v>
      </c>
      <c r="BQ7" s="16">
        <v>1443</v>
      </c>
      <c r="BR7" s="24">
        <v>2102</v>
      </c>
      <c r="BS7" s="37">
        <f aca="true" t="shared" si="6" ref="BS7:BS26">BR7/BD7</f>
        <v>4.065764023210832</v>
      </c>
      <c r="BT7" s="28"/>
      <c r="BV7" s="12">
        <v>1</v>
      </c>
      <c r="BW7" s="11" t="s">
        <v>61</v>
      </c>
      <c r="BX7" s="16">
        <v>61</v>
      </c>
      <c r="BY7" s="16">
        <v>513</v>
      </c>
      <c r="BZ7" s="16">
        <v>483</v>
      </c>
      <c r="CA7" s="16">
        <v>17</v>
      </c>
      <c r="CB7" s="16">
        <v>17</v>
      </c>
      <c r="CC7" s="17">
        <f>CD7+CE7+CF7+CG7+CH7+CI7+CJ7+CK7+CL7+CM7+CN7</f>
        <v>517</v>
      </c>
      <c r="CD7" s="16"/>
      <c r="CE7" s="16"/>
      <c r="CF7" s="16">
        <v>9</v>
      </c>
      <c r="CG7" s="16"/>
      <c r="CH7" s="16"/>
      <c r="CI7" s="16">
        <v>13</v>
      </c>
      <c r="CJ7" s="16"/>
      <c r="CK7" s="46">
        <v>35</v>
      </c>
      <c r="CL7" s="46">
        <v>38</v>
      </c>
      <c r="CM7" s="16">
        <v>37</v>
      </c>
      <c r="CN7" s="16">
        <v>385</v>
      </c>
      <c r="CO7" s="28"/>
    </row>
    <row r="8" spans="1:93" ht="24.75" customHeight="1">
      <c r="A8" s="13">
        <v>1</v>
      </c>
      <c r="B8" s="30" t="s">
        <v>14</v>
      </c>
      <c r="C8" s="13">
        <v>8</v>
      </c>
      <c r="D8" s="13">
        <v>9</v>
      </c>
      <c r="E8" s="13">
        <v>19</v>
      </c>
      <c r="F8" s="13">
        <v>12</v>
      </c>
      <c r="G8" s="13">
        <v>9</v>
      </c>
      <c r="H8" s="13">
        <v>4</v>
      </c>
      <c r="I8" s="28">
        <v>5</v>
      </c>
      <c r="J8" s="13">
        <v>5</v>
      </c>
      <c r="K8" s="13">
        <v>2</v>
      </c>
      <c r="L8" s="13">
        <v>14</v>
      </c>
      <c r="M8" s="13">
        <v>28</v>
      </c>
      <c r="N8" s="13">
        <v>16</v>
      </c>
      <c r="O8" s="13"/>
      <c r="P8" s="13">
        <v>6</v>
      </c>
      <c r="Q8" s="13">
        <v>19</v>
      </c>
      <c r="R8" s="13"/>
      <c r="S8" s="13">
        <v>8</v>
      </c>
      <c r="T8" s="13">
        <v>17</v>
      </c>
      <c r="U8" s="13">
        <v>12</v>
      </c>
      <c r="V8" s="13">
        <v>7</v>
      </c>
      <c r="W8" s="94">
        <v>4</v>
      </c>
      <c r="X8" s="32">
        <v>10</v>
      </c>
      <c r="Y8" s="15">
        <f aca="true" t="shared" si="7" ref="Y8:Y19">SUM(C8:X8)</f>
        <v>214</v>
      </c>
      <c r="Z8" s="32">
        <v>4</v>
      </c>
      <c r="AA8" s="32"/>
      <c r="AB8"/>
      <c r="AC8" s="12">
        <f t="shared" si="3"/>
        <v>3</v>
      </c>
      <c r="AD8" s="8" t="s">
        <v>55</v>
      </c>
      <c r="AE8" s="16">
        <v>49</v>
      </c>
      <c r="AF8" s="12">
        <v>31</v>
      </c>
      <c r="AG8" s="12">
        <v>237</v>
      </c>
      <c r="AH8" s="55">
        <v>238</v>
      </c>
      <c r="AI8" s="12"/>
      <c r="AJ8" s="12"/>
      <c r="AK8" s="79">
        <f t="shared" si="0"/>
        <v>238</v>
      </c>
      <c r="AL8" s="80">
        <f>((SUM(AF8:AG8))-(SUM(AH8:AJ8)))</f>
        <v>30</v>
      </c>
      <c r="AM8" s="85">
        <v>940</v>
      </c>
      <c r="AN8" s="85">
        <v>896</v>
      </c>
      <c r="AO8" s="82">
        <f t="shared" si="1"/>
        <v>3.764705882352941</v>
      </c>
      <c r="AP8" s="83">
        <f>AM8/AE21</f>
        <v>30.322580645161292</v>
      </c>
      <c r="AQ8" s="83">
        <f>(AM8/(AE8*AE21))*100</f>
        <v>61.88281764318631</v>
      </c>
      <c r="AR8" s="83">
        <f t="shared" si="2"/>
        <v>4.857142857142857</v>
      </c>
      <c r="AS8" s="83">
        <f>((AE8*AE21)-AM8)/AK8</f>
        <v>2.4327731092436973</v>
      </c>
      <c r="AT8" s="83">
        <f>((AI8+AJ8)/AK18)*1000</f>
        <v>0</v>
      </c>
      <c r="AU8" s="83">
        <f>(AJ8/AK18)*1000</f>
        <v>0</v>
      </c>
      <c r="AV8"/>
      <c r="AW8" s="12">
        <f aca="true" t="shared" si="8" ref="AW8:AW24">AW7+1</f>
        <v>2</v>
      </c>
      <c r="AX8" s="11" t="s">
        <v>35</v>
      </c>
      <c r="AY8" s="16">
        <v>33</v>
      </c>
      <c r="AZ8" s="16">
        <v>137</v>
      </c>
      <c r="BA8" s="16">
        <v>142</v>
      </c>
      <c r="BB8" s="16">
        <v>1</v>
      </c>
      <c r="BC8" s="16">
        <v>1</v>
      </c>
      <c r="BD8" s="17">
        <f t="shared" si="4"/>
        <v>144</v>
      </c>
      <c r="BE8" s="17">
        <f t="shared" si="5"/>
        <v>26</v>
      </c>
      <c r="BF8" s="17">
        <f aca="true" t="shared" si="9" ref="BF8:BF26">BG8+BH8+BI8+BJ8+BK8+BL8+BM8+BN8+BO8+BP8+BQ8</f>
        <v>423</v>
      </c>
      <c r="BG8" s="16">
        <v>32</v>
      </c>
      <c r="BH8" s="16">
        <v>2</v>
      </c>
      <c r="BI8" s="16"/>
      <c r="BJ8" s="16"/>
      <c r="BK8" s="16"/>
      <c r="BL8" s="16"/>
      <c r="BM8" s="16"/>
      <c r="BN8" s="16">
        <v>3</v>
      </c>
      <c r="BO8" s="46">
        <v>79</v>
      </c>
      <c r="BP8" s="16">
        <v>161</v>
      </c>
      <c r="BQ8" s="16">
        <v>146</v>
      </c>
      <c r="BR8" s="24">
        <v>404</v>
      </c>
      <c r="BS8" s="37">
        <f t="shared" si="6"/>
        <v>2.8055555555555554</v>
      </c>
      <c r="BT8" s="28">
        <v>2</v>
      </c>
      <c r="BV8" s="12">
        <f aca="true" t="shared" si="10" ref="BV8:BV24">BV7+1</f>
        <v>2</v>
      </c>
      <c r="BW8" s="11" t="s">
        <v>35</v>
      </c>
      <c r="BX8" s="16">
        <v>33</v>
      </c>
      <c r="BY8" s="16">
        <v>137</v>
      </c>
      <c r="BZ8" s="16">
        <v>142</v>
      </c>
      <c r="CA8" s="16">
        <v>1</v>
      </c>
      <c r="CB8" s="16">
        <v>1</v>
      </c>
      <c r="CC8" s="17">
        <f aca="true" t="shared" si="11" ref="CC8:CC26">CD8+CE8+CF8+CG8+CH8+CI8+CJ8+CK8+CL8+CM8+CN8</f>
        <v>144</v>
      </c>
      <c r="CD8" s="16">
        <v>2</v>
      </c>
      <c r="CE8" s="16"/>
      <c r="CF8" s="16"/>
      <c r="CG8" s="16"/>
      <c r="CH8" s="16"/>
      <c r="CI8" s="16"/>
      <c r="CJ8" s="16"/>
      <c r="CK8" s="46">
        <v>1</v>
      </c>
      <c r="CL8" s="46">
        <v>22</v>
      </c>
      <c r="CM8" s="16">
        <v>41</v>
      </c>
      <c r="CN8" s="16">
        <v>78</v>
      </c>
      <c r="CO8" s="28">
        <v>2</v>
      </c>
    </row>
    <row r="9" spans="1:93" ht="24.75" customHeight="1">
      <c r="A9" s="13">
        <f>A8+1</f>
        <v>2</v>
      </c>
      <c r="B9" s="30" t="s">
        <v>15</v>
      </c>
      <c r="C9" s="13">
        <v>133</v>
      </c>
      <c r="D9" s="13">
        <v>70</v>
      </c>
      <c r="E9" s="13">
        <v>125</v>
      </c>
      <c r="F9" s="13">
        <v>105</v>
      </c>
      <c r="G9" s="13">
        <v>29</v>
      </c>
      <c r="H9" s="13">
        <v>25</v>
      </c>
      <c r="I9" s="28">
        <v>21</v>
      </c>
      <c r="J9" s="13">
        <v>13</v>
      </c>
      <c r="K9" s="13">
        <v>5</v>
      </c>
      <c r="L9" s="13">
        <v>196</v>
      </c>
      <c r="M9" s="13">
        <v>159</v>
      </c>
      <c r="N9" s="13">
        <v>96</v>
      </c>
      <c r="O9" s="13">
        <v>6</v>
      </c>
      <c r="P9" s="13">
        <v>18</v>
      </c>
      <c r="Q9" s="13">
        <v>106</v>
      </c>
      <c r="R9" s="13">
        <v>45</v>
      </c>
      <c r="S9" s="13">
        <v>13</v>
      </c>
      <c r="T9" s="13">
        <v>75</v>
      </c>
      <c r="U9" s="13">
        <v>84</v>
      </c>
      <c r="V9" s="13">
        <v>83</v>
      </c>
      <c r="W9" s="94">
        <v>20</v>
      </c>
      <c r="X9" s="32">
        <v>13</v>
      </c>
      <c r="Y9" s="15">
        <f t="shared" si="7"/>
        <v>1440</v>
      </c>
      <c r="Z9" s="32">
        <v>67</v>
      </c>
      <c r="AA9" s="32"/>
      <c r="AB9"/>
      <c r="AC9" s="12">
        <f t="shared" si="3"/>
        <v>4</v>
      </c>
      <c r="AD9" s="8" t="s">
        <v>56</v>
      </c>
      <c r="AE9" s="16">
        <v>74</v>
      </c>
      <c r="AF9" s="12">
        <v>39</v>
      </c>
      <c r="AG9" s="12">
        <v>298</v>
      </c>
      <c r="AH9" s="55">
        <v>291</v>
      </c>
      <c r="AI9" s="12">
        <v>2</v>
      </c>
      <c r="AJ9" s="12">
        <v>4</v>
      </c>
      <c r="AK9" s="79">
        <f t="shared" si="0"/>
        <v>297</v>
      </c>
      <c r="AL9" s="80">
        <f>((SUM(AF9:AG9))-(SUM(AH9:AJ9)))</f>
        <v>40</v>
      </c>
      <c r="AM9" s="85">
        <v>1275</v>
      </c>
      <c r="AN9" s="85">
        <v>1055</v>
      </c>
      <c r="AO9" s="82">
        <f t="shared" si="1"/>
        <v>3.5521885521885523</v>
      </c>
      <c r="AP9" s="83">
        <f>AM9/AE21</f>
        <v>41.12903225806452</v>
      </c>
      <c r="AQ9" s="83">
        <f>(AM9/(AE9*AE21))*100</f>
        <v>55.5797733217088</v>
      </c>
      <c r="AR9" s="83">
        <f t="shared" si="2"/>
        <v>4.013513513513513</v>
      </c>
      <c r="AS9" s="83">
        <f>((AE9*AE21)-AM9)/AK9</f>
        <v>3.430976430976431</v>
      </c>
      <c r="AT9" s="83">
        <f>((AI9+AJ9)/AK18)*1000</f>
        <v>4.10958904109589</v>
      </c>
      <c r="AU9" s="83">
        <f>(AJ9/AK18)*1000</f>
        <v>2.73972602739726</v>
      </c>
      <c r="AV9"/>
      <c r="AW9" s="12">
        <f t="shared" si="8"/>
        <v>3</v>
      </c>
      <c r="AX9" s="49" t="s">
        <v>173</v>
      </c>
      <c r="AY9" s="28">
        <v>3</v>
      </c>
      <c r="AZ9" s="28">
        <v>35</v>
      </c>
      <c r="BA9" s="28">
        <v>30</v>
      </c>
      <c r="BB9" s="28">
        <v>1</v>
      </c>
      <c r="BC9" s="28"/>
      <c r="BD9" s="17">
        <f t="shared" si="4"/>
        <v>31</v>
      </c>
      <c r="BE9" s="17">
        <f t="shared" si="5"/>
        <v>7</v>
      </c>
      <c r="BF9" s="17">
        <f t="shared" si="9"/>
        <v>233</v>
      </c>
      <c r="BG9" s="28">
        <v>25</v>
      </c>
      <c r="BH9" s="28"/>
      <c r="BI9" s="28"/>
      <c r="BJ9" s="28"/>
      <c r="BK9" s="28"/>
      <c r="BL9" s="28"/>
      <c r="BM9" s="28"/>
      <c r="BN9" s="28"/>
      <c r="BO9" s="28">
        <v>23</v>
      </c>
      <c r="BP9" s="28">
        <v>10</v>
      </c>
      <c r="BQ9" s="28">
        <v>175</v>
      </c>
      <c r="BR9" s="28">
        <v>125</v>
      </c>
      <c r="BS9" s="37">
        <f t="shared" si="6"/>
        <v>4.032258064516129</v>
      </c>
      <c r="BT9" s="35"/>
      <c r="BV9" s="12">
        <f t="shared" si="10"/>
        <v>3</v>
      </c>
      <c r="BW9" s="49" t="s">
        <v>173</v>
      </c>
      <c r="BX9" s="28">
        <v>3</v>
      </c>
      <c r="BY9" s="28">
        <v>35</v>
      </c>
      <c r="BZ9" s="28">
        <v>30</v>
      </c>
      <c r="CA9" s="28">
        <v>1</v>
      </c>
      <c r="CB9" s="28"/>
      <c r="CC9" s="17">
        <f t="shared" si="11"/>
        <v>31</v>
      </c>
      <c r="CD9" s="28"/>
      <c r="CE9" s="28"/>
      <c r="CF9" s="28"/>
      <c r="CG9" s="28"/>
      <c r="CH9" s="28"/>
      <c r="CI9" s="28"/>
      <c r="CJ9" s="28"/>
      <c r="CK9" s="28"/>
      <c r="CL9" s="28"/>
      <c r="CM9" s="28">
        <v>5</v>
      </c>
      <c r="CN9" s="28">
        <v>26</v>
      </c>
      <c r="CO9" s="28"/>
    </row>
    <row r="10" spans="1:93" ht="24.75" customHeight="1">
      <c r="A10" s="13">
        <f aca="true" t="shared" si="12" ref="A10:A22">A9+1</f>
        <v>3</v>
      </c>
      <c r="B10" s="30" t="s">
        <v>16</v>
      </c>
      <c r="C10" s="13">
        <v>2</v>
      </c>
      <c r="D10" s="13">
        <v>2</v>
      </c>
      <c r="E10" s="13">
        <v>23</v>
      </c>
      <c r="F10" s="13">
        <v>8</v>
      </c>
      <c r="G10" s="13">
        <v>22</v>
      </c>
      <c r="H10" s="13">
        <v>16</v>
      </c>
      <c r="I10" s="28">
        <v>7</v>
      </c>
      <c r="J10" s="13">
        <v>9</v>
      </c>
      <c r="K10" s="13">
        <v>6</v>
      </c>
      <c r="L10" s="13">
        <v>20</v>
      </c>
      <c r="M10" s="13">
        <v>28</v>
      </c>
      <c r="N10" s="13">
        <v>19</v>
      </c>
      <c r="O10" s="13"/>
      <c r="P10" s="13">
        <v>2</v>
      </c>
      <c r="Q10" s="13">
        <v>24</v>
      </c>
      <c r="R10" s="13">
        <v>12</v>
      </c>
      <c r="S10" s="13">
        <v>4</v>
      </c>
      <c r="T10" s="13">
        <v>12</v>
      </c>
      <c r="U10" s="13">
        <v>15</v>
      </c>
      <c r="V10" s="13">
        <v>11</v>
      </c>
      <c r="W10" s="94">
        <v>20</v>
      </c>
      <c r="X10" s="32">
        <v>24</v>
      </c>
      <c r="Y10" s="15">
        <f t="shared" si="7"/>
        <v>286</v>
      </c>
      <c r="Z10" s="32">
        <v>3</v>
      </c>
      <c r="AA10" s="32"/>
      <c r="AB10"/>
      <c r="AC10" s="12">
        <f t="shared" si="3"/>
        <v>5</v>
      </c>
      <c r="AD10" s="8" t="s">
        <v>57</v>
      </c>
      <c r="AE10" s="16">
        <v>154</v>
      </c>
      <c r="AF10" s="12">
        <v>54</v>
      </c>
      <c r="AG10" s="12">
        <v>574</v>
      </c>
      <c r="AH10" s="55">
        <v>571</v>
      </c>
      <c r="AI10" s="12">
        <v>6</v>
      </c>
      <c r="AJ10" s="12">
        <v>7</v>
      </c>
      <c r="AK10" s="79">
        <f t="shared" si="0"/>
        <v>584</v>
      </c>
      <c r="AL10" s="80">
        <f>((SUM(AF10:AG10))-(SUM(AH10:AJ10)))</f>
        <v>44</v>
      </c>
      <c r="AM10" s="85">
        <v>2922</v>
      </c>
      <c r="AN10" s="85">
        <v>2949</v>
      </c>
      <c r="AO10" s="82">
        <f t="shared" si="1"/>
        <v>5.049657534246576</v>
      </c>
      <c r="AP10" s="83">
        <f>AM10/AE21</f>
        <v>94.25806451612904</v>
      </c>
      <c r="AQ10" s="83">
        <f>(AM10/(AE10*AE21))*100</f>
        <v>61.20653540008378</v>
      </c>
      <c r="AR10" s="83">
        <f t="shared" si="2"/>
        <v>3.792207792207792</v>
      </c>
      <c r="AS10" s="83">
        <f>((AE10*AE21)-AM10)/AK10</f>
        <v>3.171232876712329</v>
      </c>
      <c r="AT10" s="83">
        <f>((AI10+AJ10)/AK18)*1000</f>
        <v>8.904109589041095</v>
      </c>
      <c r="AU10" s="83">
        <f>(AJ10/AK18)*1000</f>
        <v>4.794520547945206</v>
      </c>
      <c r="AV10"/>
      <c r="AW10" s="12">
        <f t="shared" si="8"/>
        <v>4</v>
      </c>
      <c r="AX10" s="11" t="s">
        <v>36</v>
      </c>
      <c r="AY10" s="16">
        <v>26</v>
      </c>
      <c r="AZ10" s="16">
        <v>155</v>
      </c>
      <c r="BA10" s="16">
        <v>158</v>
      </c>
      <c r="BB10" s="16">
        <v>1</v>
      </c>
      <c r="BC10" s="16">
        <v>2</v>
      </c>
      <c r="BD10" s="17">
        <f t="shared" si="4"/>
        <v>161</v>
      </c>
      <c r="BE10" s="17">
        <f t="shared" si="5"/>
        <v>20</v>
      </c>
      <c r="BF10" s="17">
        <f t="shared" si="9"/>
        <v>923</v>
      </c>
      <c r="BG10" s="16"/>
      <c r="BH10" s="16">
        <v>3</v>
      </c>
      <c r="BI10" s="16"/>
      <c r="BJ10" s="16">
        <v>181</v>
      </c>
      <c r="BK10" s="16">
        <v>190</v>
      </c>
      <c r="BL10" s="16">
        <v>2</v>
      </c>
      <c r="BM10" s="16"/>
      <c r="BN10" s="16">
        <v>27</v>
      </c>
      <c r="BO10" s="46"/>
      <c r="BP10" s="16">
        <v>14</v>
      </c>
      <c r="BQ10" s="16">
        <v>506</v>
      </c>
      <c r="BR10" s="24">
        <v>624</v>
      </c>
      <c r="BS10" s="37">
        <f t="shared" si="6"/>
        <v>3.875776397515528</v>
      </c>
      <c r="BT10" s="28"/>
      <c r="BV10" s="12">
        <f t="shared" si="10"/>
        <v>4</v>
      </c>
      <c r="BW10" s="11" t="s">
        <v>36</v>
      </c>
      <c r="BX10" s="16">
        <v>26</v>
      </c>
      <c r="BY10" s="16">
        <v>155</v>
      </c>
      <c r="BZ10" s="16">
        <v>158</v>
      </c>
      <c r="CA10" s="16">
        <v>1</v>
      </c>
      <c r="CB10" s="16">
        <v>2</v>
      </c>
      <c r="CC10" s="17">
        <f t="shared" si="11"/>
        <v>161</v>
      </c>
      <c r="CD10" s="16"/>
      <c r="CE10" s="16"/>
      <c r="CF10" s="16"/>
      <c r="CG10" s="16">
        <v>2</v>
      </c>
      <c r="CH10" s="16">
        <v>1</v>
      </c>
      <c r="CI10" s="16">
        <v>2</v>
      </c>
      <c r="CJ10" s="16"/>
      <c r="CK10" s="46">
        <v>6</v>
      </c>
      <c r="CL10" s="46">
        <v>10</v>
      </c>
      <c r="CM10" s="16">
        <v>5</v>
      </c>
      <c r="CN10" s="16">
        <v>135</v>
      </c>
      <c r="CO10" s="28"/>
    </row>
    <row r="11" spans="1:93" ht="24.75" customHeight="1">
      <c r="A11" s="13">
        <f t="shared" si="12"/>
        <v>4</v>
      </c>
      <c r="B11" s="30" t="s">
        <v>108</v>
      </c>
      <c r="C11" s="15">
        <f>SUM(C8:C10)</f>
        <v>143</v>
      </c>
      <c r="D11" s="15">
        <f aca="true" t="shared" si="13" ref="D11:W11">SUM(D8:D10)</f>
        <v>81</v>
      </c>
      <c r="E11" s="15">
        <f t="shared" si="13"/>
        <v>167</v>
      </c>
      <c r="F11" s="15">
        <f t="shared" si="13"/>
        <v>125</v>
      </c>
      <c r="G11" s="15">
        <f t="shared" si="13"/>
        <v>60</v>
      </c>
      <c r="H11" s="15">
        <f t="shared" si="13"/>
        <v>45</v>
      </c>
      <c r="I11" s="15">
        <f t="shared" si="13"/>
        <v>33</v>
      </c>
      <c r="J11" s="15">
        <f t="shared" si="13"/>
        <v>27</v>
      </c>
      <c r="K11" s="15">
        <f>SUM(K8:K10)</f>
        <v>13</v>
      </c>
      <c r="L11" s="15">
        <f>SUM(L8:L10)</f>
        <v>230</v>
      </c>
      <c r="M11" s="15">
        <f t="shared" si="13"/>
        <v>215</v>
      </c>
      <c r="N11" s="15">
        <f t="shared" si="13"/>
        <v>131</v>
      </c>
      <c r="O11" s="15">
        <f t="shared" si="13"/>
        <v>6</v>
      </c>
      <c r="P11" s="15">
        <f t="shared" si="13"/>
        <v>26</v>
      </c>
      <c r="Q11" s="15">
        <f t="shared" si="13"/>
        <v>149</v>
      </c>
      <c r="R11" s="15">
        <f t="shared" si="13"/>
        <v>57</v>
      </c>
      <c r="S11" s="15">
        <f t="shared" si="13"/>
        <v>25</v>
      </c>
      <c r="T11" s="15">
        <f>SUM(T8:T10)</f>
        <v>104</v>
      </c>
      <c r="U11" s="15">
        <f t="shared" si="13"/>
        <v>111</v>
      </c>
      <c r="V11" s="15">
        <f t="shared" si="13"/>
        <v>101</v>
      </c>
      <c r="W11" s="15">
        <f t="shared" si="13"/>
        <v>44</v>
      </c>
      <c r="X11" s="15">
        <f>SUM(X8:X10)</f>
        <v>47</v>
      </c>
      <c r="Y11" s="15">
        <f t="shared" si="7"/>
        <v>1940</v>
      </c>
      <c r="Z11" s="15">
        <f>SUM(Z8:Z10)</f>
        <v>74</v>
      </c>
      <c r="AA11" s="15">
        <f>SUM(AA8:AA10)</f>
        <v>0</v>
      </c>
      <c r="AB11"/>
      <c r="AC11" s="12">
        <f t="shared" si="3"/>
        <v>6</v>
      </c>
      <c r="AD11" s="8" t="s">
        <v>194</v>
      </c>
      <c r="AE11" s="16">
        <v>11</v>
      </c>
      <c r="AF11" s="12">
        <v>9</v>
      </c>
      <c r="AG11" s="12">
        <v>51</v>
      </c>
      <c r="AH11" s="55">
        <v>46</v>
      </c>
      <c r="AI11" s="12">
        <v>7</v>
      </c>
      <c r="AJ11" s="12"/>
      <c r="AK11" s="79">
        <f t="shared" si="0"/>
        <v>53</v>
      </c>
      <c r="AL11" s="80">
        <f aca="true" t="shared" si="14" ref="AL11:AL16">((SUM(AF11:AG11))-(SUM(AH11:AJ11)))</f>
        <v>7</v>
      </c>
      <c r="AM11" s="85">
        <v>263</v>
      </c>
      <c r="AN11" s="85">
        <v>45</v>
      </c>
      <c r="AO11" s="82">
        <f t="shared" si="1"/>
        <v>0.8490566037735849</v>
      </c>
      <c r="AP11" s="83">
        <f>AM11/AE21</f>
        <v>8.483870967741936</v>
      </c>
      <c r="AQ11" s="83">
        <f>(AM11/(AE11*AE21))*100</f>
        <v>77.12609970674487</v>
      </c>
      <c r="AR11" s="83">
        <f t="shared" si="2"/>
        <v>4.818181818181818</v>
      </c>
      <c r="AS11" s="83">
        <f>((AE11*AE21)-AM11)/AK11</f>
        <v>1.471698113207547</v>
      </c>
      <c r="AT11" s="83">
        <f>((AI11+AJ11)/AK18)*1000</f>
        <v>4.794520547945206</v>
      </c>
      <c r="AU11" s="83">
        <f>(AJ11/AK18)*1000</f>
        <v>0</v>
      </c>
      <c r="AV11"/>
      <c r="AW11" s="12">
        <f t="shared" si="8"/>
        <v>5</v>
      </c>
      <c r="AX11" s="11" t="s">
        <v>37</v>
      </c>
      <c r="AY11" s="16">
        <v>10</v>
      </c>
      <c r="AZ11" s="16">
        <v>140</v>
      </c>
      <c r="BA11" s="16">
        <v>139</v>
      </c>
      <c r="BB11" s="16">
        <v>1</v>
      </c>
      <c r="BC11" s="16">
        <v>1</v>
      </c>
      <c r="BD11" s="17">
        <f t="shared" si="4"/>
        <v>141</v>
      </c>
      <c r="BE11" s="17">
        <f t="shared" si="5"/>
        <v>9</v>
      </c>
      <c r="BF11" s="17">
        <f t="shared" si="9"/>
        <v>326</v>
      </c>
      <c r="BG11" s="16">
        <v>19</v>
      </c>
      <c r="BH11" s="16"/>
      <c r="BI11" s="16"/>
      <c r="BJ11" s="16"/>
      <c r="BK11" s="16"/>
      <c r="BL11" s="16">
        <v>9</v>
      </c>
      <c r="BM11" s="16"/>
      <c r="BN11" s="16">
        <v>69</v>
      </c>
      <c r="BO11" s="46"/>
      <c r="BP11" s="16"/>
      <c r="BQ11" s="16">
        <v>229</v>
      </c>
      <c r="BR11" s="24">
        <v>300</v>
      </c>
      <c r="BS11" s="37">
        <f t="shared" si="6"/>
        <v>2.127659574468085</v>
      </c>
      <c r="BT11" s="28"/>
      <c r="BV11" s="12">
        <f t="shared" si="10"/>
        <v>5</v>
      </c>
      <c r="BW11" s="11" t="s">
        <v>37</v>
      </c>
      <c r="BX11" s="16">
        <v>10</v>
      </c>
      <c r="BY11" s="16">
        <v>140</v>
      </c>
      <c r="BZ11" s="16">
        <v>139</v>
      </c>
      <c r="CA11" s="16">
        <v>1</v>
      </c>
      <c r="CB11" s="16">
        <v>1</v>
      </c>
      <c r="CC11" s="17">
        <f t="shared" si="11"/>
        <v>141</v>
      </c>
      <c r="CD11" s="16">
        <v>1</v>
      </c>
      <c r="CE11" s="16"/>
      <c r="CF11" s="16"/>
      <c r="CG11" s="16"/>
      <c r="CH11" s="16"/>
      <c r="CI11" s="16">
        <v>3</v>
      </c>
      <c r="CJ11" s="16"/>
      <c r="CK11" s="46">
        <v>9</v>
      </c>
      <c r="CL11" s="46"/>
      <c r="CM11" s="16">
        <v>2</v>
      </c>
      <c r="CN11" s="16">
        <v>126</v>
      </c>
      <c r="CO11" s="28"/>
    </row>
    <row r="12" spans="1:93" ht="24.75" customHeight="1">
      <c r="A12" s="13">
        <f t="shared" si="12"/>
        <v>5</v>
      </c>
      <c r="B12" s="30" t="s">
        <v>17</v>
      </c>
      <c r="C12" s="14">
        <v>3</v>
      </c>
      <c r="D12" s="14">
        <v>2</v>
      </c>
      <c r="E12" s="14">
        <v>19</v>
      </c>
      <c r="F12" s="14">
        <v>10</v>
      </c>
      <c r="G12" s="14">
        <v>37</v>
      </c>
      <c r="H12" s="14">
        <v>29</v>
      </c>
      <c r="I12" s="28">
        <v>12</v>
      </c>
      <c r="J12" s="14">
        <v>21</v>
      </c>
      <c r="K12" s="14">
        <v>8</v>
      </c>
      <c r="L12" s="14">
        <v>18</v>
      </c>
      <c r="M12" s="14">
        <v>14</v>
      </c>
      <c r="N12" s="14">
        <v>12</v>
      </c>
      <c r="O12" s="14"/>
      <c r="P12" s="14">
        <v>1</v>
      </c>
      <c r="Q12" s="14">
        <v>19</v>
      </c>
      <c r="R12" s="14">
        <v>10</v>
      </c>
      <c r="S12" s="14">
        <v>4</v>
      </c>
      <c r="T12" s="14">
        <v>12</v>
      </c>
      <c r="U12" s="14">
        <v>8</v>
      </c>
      <c r="V12" s="14">
        <v>4</v>
      </c>
      <c r="W12" s="94">
        <v>38</v>
      </c>
      <c r="X12" s="32">
        <v>5</v>
      </c>
      <c r="Y12" s="15">
        <f t="shared" si="7"/>
        <v>286</v>
      </c>
      <c r="Z12" s="32">
        <v>11</v>
      </c>
      <c r="AA12" s="32"/>
      <c r="AB12"/>
      <c r="AC12" s="12">
        <f t="shared" si="3"/>
        <v>7</v>
      </c>
      <c r="AD12" s="150" t="s">
        <v>223</v>
      </c>
      <c r="AE12" s="112">
        <v>9</v>
      </c>
      <c r="AF12" s="12">
        <v>4</v>
      </c>
      <c r="AG12" s="12">
        <v>41</v>
      </c>
      <c r="AH12" s="55">
        <v>30</v>
      </c>
      <c r="AI12" s="12">
        <v>7</v>
      </c>
      <c r="AJ12" s="12">
        <v>5</v>
      </c>
      <c r="AK12" s="79">
        <f t="shared" si="0"/>
        <v>42</v>
      </c>
      <c r="AL12" s="80">
        <f t="shared" si="14"/>
        <v>3</v>
      </c>
      <c r="AM12" s="85">
        <v>85</v>
      </c>
      <c r="AN12" s="85">
        <v>35</v>
      </c>
      <c r="AO12" s="82">
        <f t="shared" si="1"/>
        <v>0.8333333333333334</v>
      </c>
      <c r="AP12" s="83">
        <f>AM12/184</f>
        <v>0.46195652173913043</v>
      </c>
      <c r="AQ12" s="83">
        <f>(AM12/(AE12*184))*100</f>
        <v>5.132850241545894</v>
      </c>
      <c r="AR12" s="83">
        <f t="shared" si="2"/>
        <v>4.666666666666667</v>
      </c>
      <c r="AS12" s="83">
        <f>((AE12*AE21)-AM12)/AK12</f>
        <v>4.619047619047619</v>
      </c>
      <c r="AT12" s="83">
        <f>((AI12+AJ12)/AK18)*1000</f>
        <v>8.21917808219178</v>
      </c>
      <c r="AU12" s="83">
        <f>(AJ12/AK18)*1000</f>
        <v>3.4246575342465753</v>
      </c>
      <c r="AV12"/>
      <c r="AW12" s="12">
        <f t="shared" si="8"/>
        <v>6</v>
      </c>
      <c r="AX12" s="11" t="s">
        <v>64</v>
      </c>
      <c r="AY12" s="16"/>
      <c r="AZ12" s="16">
        <v>5</v>
      </c>
      <c r="BA12" s="16">
        <v>5</v>
      </c>
      <c r="BB12" s="16"/>
      <c r="BC12" s="16"/>
      <c r="BD12" s="17">
        <f t="shared" si="4"/>
        <v>5</v>
      </c>
      <c r="BE12" s="17">
        <f t="shared" si="5"/>
        <v>0</v>
      </c>
      <c r="BF12" s="17">
        <f t="shared" si="9"/>
        <v>19</v>
      </c>
      <c r="BG12" s="16"/>
      <c r="BH12" s="16"/>
      <c r="BI12" s="16"/>
      <c r="BJ12" s="16"/>
      <c r="BK12" s="16"/>
      <c r="BL12" s="16"/>
      <c r="BM12" s="16"/>
      <c r="BN12" s="16"/>
      <c r="BO12" s="46"/>
      <c r="BP12" s="16"/>
      <c r="BQ12" s="16">
        <v>19</v>
      </c>
      <c r="BR12" s="24">
        <v>15</v>
      </c>
      <c r="BS12" s="37">
        <f t="shared" si="6"/>
        <v>3</v>
      </c>
      <c r="BT12" s="28"/>
      <c r="BV12" s="12">
        <f t="shared" si="10"/>
        <v>6</v>
      </c>
      <c r="BW12" s="11" t="s">
        <v>64</v>
      </c>
      <c r="BX12" s="16"/>
      <c r="BY12" s="16">
        <v>5</v>
      </c>
      <c r="BZ12" s="16">
        <v>5</v>
      </c>
      <c r="CA12" s="16"/>
      <c r="CB12" s="16"/>
      <c r="CC12" s="17">
        <f t="shared" si="11"/>
        <v>5</v>
      </c>
      <c r="CD12" s="16"/>
      <c r="CE12" s="16"/>
      <c r="CF12" s="16"/>
      <c r="CG12" s="16"/>
      <c r="CH12" s="16"/>
      <c r="CI12" s="16"/>
      <c r="CJ12" s="16"/>
      <c r="CK12" s="46"/>
      <c r="CL12" s="46"/>
      <c r="CM12" s="16"/>
      <c r="CN12" s="16">
        <v>5</v>
      </c>
      <c r="CO12" s="28"/>
    </row>
    <row r="13" spans="1:93" ht="24.75" customHeight="1">
      <c r="A13" s="13">
        <f t="shared" si="12"/>
        <v>6</v>
      </c>
      <c r="B13" s="30" t="s">
        <v>70</v>
      </c>
      <c r="C13" s="14">
        <v>1</v>
      </c>
      <c r="D13" s="14"/>
      <c r="E13" s="14"/>
      <c r="F13" s="14">
        <v>1</v>
      </c>
      <c r="G13" s="14">
        <v>7</v>
      </c>
      <c r="H13" s="14">
        <v>7</v>
      </c>
      <c r="I13" s="28">
        <v>6</v>
      </c>
      <c r="J13" s="14">
        <v>1</v>
      </c>
      <c r="K13" s="14"/>
      <c r="L13" s="14">
        <v>1</v>
      </c>
      <c r="M13" s="14">
        <v>2</v>
      </c>
      <c r="N13" s="14">
        <v>2</v>
      </c>
      <c r="O13" s="14"/>
      <c r="P13" s="14"/>
      <c r="Q13" s="14">
        <v>1</v>
      </c>
      <c r="R13" s="14"/>
      <c r="S13" s="14"/>
      <c r="T13" s="14">
        <v>1</v>
      </c>
      <c r="U13" s="14"/>
      <c r="V13" s="14"/>
      <c r="W13" s="94"/>
      <c r="X13" s="32"/>
      <c r="Y13" s="15">
        <f t="shared" si="7"/>
        <v>30</v>
      </c>
      <c r="Z13" s="32"/>
      <c r="AA13" s="32"/>
      <c r="AB13"/>
      <c r="AC13" s="12">
        <f t="shared" si="3"/>
        <v>8</v>
      </c>
      <c r="AD13" s="8" t="s">
        <v>224</v>
      </c>
      <c r="AE13" s="16">
        <v>12</v>
      </c>
      <c r="AF13" s="12">
        <v>5</v>
      </c>
      <c r="AG13" s="12">
        <v>28</v>
      </c>
      <c r="AH13" s="55">
        <v>12</v>
      </c>
      <c r="AI13" s="12">
        <v>6</v>
      </c>
      <c r="AJ13" s="12">
        <v>10</v>
      </c>
      <c r="AK13" s="79">
        <f t="shared" si="0"/>
        <v>28</v>
      </c>
      <c r="AL13" s="80">
        <f t="shared" si="14"/>
        <v>5</v>
      </c>
      <c r="AM13" s="85">
        <v>135</v>
      </c>
      <c r="AN13" s="85">
        <v>86</v>
      </c>
      <c r="AO13" s="82">
        <f t="shared" si="1"/>
        <v>3.0714285714285716</v>
      </c>
      <c r="AP13" s="83">
        <f>AM13/AE21</f>
        <v>4.354838709677419</v>
      </c>
      <c r="AQ13" s="83">
        <f>(AM13/(AE13*AE21))*100</f>
        <v>36.29032258064516</v>
      </c>
      <c r="AR13" s="83">
        <f t="shared" si="2"/>
        <v>2.3333333333333335</v>
      </c>
      <c r="AS13" s="83">
        <f>((AE13*AE21)-AM13)/AK13</f>
        <v>8.464285714285714</v>
      </c>
      <c r="AT13" s="83">
        <f>((AI13+AJ13)/AK18)*1000</f>
        <v>10.95890410958904</v>
      </c>
      <c r="AU13" s="83">
        <f>(AJ13/AK18)*1000</f>
        <v>6.8493150684931505</v>
      </c>
      <c r="AV13"/>
      <c r="AW13" s="12">
        <f t="shared" si="8"/>
        <v>7</v>
      </c>
      <c r="AX13" s="11" t="s">
        <v>38</v>
      </c>
      <c r="AY13" s="16">
        <v>8</v>
      </c>
      <c r="AZ13" s="16">
        <v>98</v>
      </c>
      <c r="BA13" s="16">
        <v>82</v>
      </c>
      <c r="BB13" s="16">
        <v>8</v>
      </c>
      <c r="BC13" s="16">
        <v>6</v>
      </c>
      <c r="BD13" s="17">
        <f t="shared" si="4"/>
        <v>96</v>
      </c>
      <c r="BE13" s="17">
        <f t="shared" si="5"/>
        <v>10</v>
      </c>
      <c r="BF13" s="17">
        <f t="shared" si="9"/>
        <v>525</v>
      </c>
      <c r="BG13" s="16">
        <v>83</v>
      </c>
      <c r="BH13" s="16">
        <v>41</v>
      </c>
      <c r="BI13" s="16"/>
      <c r="BJ13" s="16"/>
      <c r="BK13" s="16"/>
      <c r="BL13" s="16"/>
      <c r="BM13" s="16"/>
      <c r="BN13" s="16">
        <v>46</v>
      </c>
      <c r="BO13" s="46">
        <v>53</v>
      </c>
      <c r="BP13" s="16">
        <v>22</v>
      </c>
      <c r="BQ13" s="16">
        <v>280</v>
      </c>
      <c r="BR13" s="24">
        <v>411</v>
      </c>
      <c r="BS13" s="37">
        <f t="shared" si="6"/>
        <v>4.28125</v>
      </c>
      <c r="BT13" s="28">
        <v>15</v>
      </c>
      <c r="BV13" s="12">
        <f t="shared" si="10"/>
        <v>7</v>
      </c>
      <c r="BW13" s="11" t="s">
        <v>38</v>
      </c>
      <c r="BX13" s="16">
        <v>8</v>
      </c>
      <c r="BY13" s="16">
        <v>98</v>
      </c>
      <c r="BZ13" s="16">
        <v>82</v>
      </c>
      <c r="CA13" s="16">
        <v>8</v>
      </c>
      <c r="CB13" s="16">
        <v>6</v>
      </c>
      <c r="CC13" s="17">
        <f t="shared" si="11"/>
        <v>96</v>
      </c>
      <c r="CD13" s="16">
        <v>10</v>
      </c>
      <c r="CE13" s="16"/>
      <c r="CF13" s="16">
        <v>4</v>
      </c>
      <c r="CG13" s="16"/>
      <c r="CH13" s="16"/>
      <c r="CI13" s="16"/>
      <c r="CJ13" s="16"/>
      <c r="CK13" s="46">
        <v>10</v>
      </c>
      <c r="CL13" s="46">
        <v>12</v>
      </c>
      <c r="CM13" s="16">
        <v>7</v>
      </c>
      <c r="CN13" s="16">
        <v>53</v>
      </c>
      <c r="CO13" s="28">
        <v>15</v>
      </c>
    </row>
    <row r="14" spans="1:93" ht="24.75" customHeight="1">
      <c r="A14" s="13">
        <f t="shared" si="12"/>
        <v>7</v>
      </c>
      <c r="B14" s="11" t="s">
        <v>99</v>
      </c>
      <c r="C14" s="14"/>
      <c r="D14" s="14"/>
      <c r="E14" s="14"/>
      <c r="F14" s="14"/>
      <c r="G14" s="14"/>
      <c r="H14" s="14">
        <v>5</v>
      </c>
      <c r="I14" s="28">
        <v>10</v>
      </c>
      <c r="J14" s="14">
        <v>1</v>
      </c>
      <c r="K14" s="14">
        <v>1</v>
      </c>
      <c r="L14" s="14">
        <v>1</v>
      </c>
      <c r="M14" s="14">
        <v>2</v>
      </c>
      <c r="N14" s="14">
        <v>4</v>
      </c>
      <c r="O14" s="14"/>
      <c r="P14" s="14"/>
      <c r="Q14" s="14">
        <v>4</v>
      </c>
      <c r="R14" s="14"/>
      <c r="S14" s="14">
        <v>2</v>
      </c>
      <c r="T14" s="14"/>
      <c r="U14" s="14"/>
      <c r="V14" s="14"/>
      <c r="W14" s="94"/>
      <c r="X14" s="32"/>
      <c r="Y14" s="15">
        <f t="shared" si="7"/>
        <v>30</v>
      </c>
      <c r="Z14" s="32"/>
      <c r="AA14" s="32"/>
      <c r="AB14"/>
      <c r="AC14" s="12">
        <f t="shared" si="3"/>
        <v>9</v>
      </c>
      <c r="AD14" s="106" t="s">
        <v>157</v>
      </c>
      <c r="AE14" s="16">
        <v>5</v>
      </c>
      <c r="AF14" s="12">
        <v>5</v>
      </c>
      <c r="AG14" s="12">
        <v>22</v>
      </c>
      <c r="AH14" s="55">
        <v>21</v>
      </c>
      <c r="AI14" s="12">
        <v>1</v>
      </c>
      <c r="AJ14" s="12">
        <v>1</v>
      </c>
      <c r="AK14" s="79">
        <f t="shared" si="0"/>
        <v>23</v>
      </c>
      <c r="AL14" s="80">
        <f t="shared" si="14"/>
        <v>4</v>
      </c>
      <c r="AM14" s="85">
        <v>181</v>
      </c>
      <c r="AN14" s="85">
        <v>25</v>
      </c>
      <c r="AO14" s="82">
        <f t="shared" si="1"/>
        <v>1.0869565217391304</v>
      </c>
      <c r="AP14" s="83">
        <f>AM14/AE21</f>
        <v>5.838709677419355</v>
      </c>
      <c r="AQ14" s="83">
        <f>(AM14/(AE14*AE21))*100</f>
        <v>116.77419354838709</v>
      </c>
      <c r="AR14" s="83">
        <f t="shared" si="2"/>
        <v>4.6</v>
      </c>
      <c r="AS14" s="83">
        <f>((AE14*AE21)-AM14)/AK14</f>
        <v>-1.1304347826086956</v>
      </c>
      <c r="AT14" s="83">
        <f>((AI14+AJ14)/AK18)*1000</f>
        <v>1.36986301369863</v>
      </c>
      <c r="AU14" s="83">
        <f>(AJ14/AK18)*1000</f>
        <v>0.684931506849315</v>
      </c>
      <c r="AV14"/>
      <c r="AW14" s="12">
        <f t="shared" si="8"/>
        <v>8</v>
      </c>
      <c r="AX14" s="11" t="s">
        <v>39</v>
      </c>
      <c r="AY14" s="16"/>
      <c r="AZ14" s="16">
        <v>5</v>
      </c>
      <c r="BA14" s="16">
        <v>5</v>
      </c>
      <c r="BB14" s="16"/>
      <c r="BC14" s="16"/>
      <c r="BD14" s="17">
        <f t="shared" si="4"/>
        <v>5</v>
      </c>
      <c r="BE14" s="17">
        <f t="shared" si="5"/>
        <v>0</v>
      </c>
      <c r="BF14" s="17">
        <f t="shared" si="9"/>
        <v>8</v>
      </c>
      <c r="BG14" s="16"/>
      <c r="BH14" s="16"/>
      <c r="BI14" s="16"/>
      <c r="BJ14" s="16"/>
      <c r="BK14" s="16"/>
      <c r="BL14" s="16"/>
      <c r="BM14" s="16"/>
      <c r="BN14" s="16"/>
      <c r="BO14" s="46">
        <v>3</v>
      </c>
      <c r="BP14" s="16">
        <v>2</v>
      </c>
      <c r="BQ14" s="16">
        <v>3</v>
      </c>
      <c r="BR14" s="24">
        <v>9</v>
      </c>
      <c r="BS14" s="37">
        <f t="shared" si="6"/>
        <v>1.8</v>
      </c>
      <c r="BT14" s="28"/>
      <c r="BV14" s="12">
        <f t="shared" si="10"/>
        <v>8</v>
      </c>
      <c r="BW14" s="11" t="s">
        <v>39</v>
      </c>
      <c r="BX14" s="16"/>
      <c r="BY14" s="16">
        <v>5</v>
      </c>
      <c r="BZ14" s="16">
        <v>5</v>
      </c>
      <c r="CA14" s="16"/>
      <c r="CB14" s="16"/>
      <c r="CC14" s="17">
        <f t="shared" si="11"/>
        <v>5</v>
      </c>
      <c r="CD14" s="16"/>
      <c r="CE14" s="16"/>
      <c r="CF14" s="16"/>
      <c r="CG14" s="16"/>
      <c r="CH14" s="16"/>
      <c r="CI14" s="16"/>
      <c r="CJ14" s="16"/>
      <c r="CK14" s="46"/>
      <c r="CL14" s="46">
        <v>1</v>
      </c>
      <c r="CM14" s="16">
        <v>2</v>
      </c>
      <c r="CN14" s="16">
        <v>2</v>
      </c>
      <c r="CO14" s="28"/>
    </row>
    <row r="15" spans="1:93" ht="24.75" customHeight="1">
      <c r="A15" s="13">
        <f t="shared" si="12"/>
        <v>8</v>
      </c>
      <c r="B15" s="30" t="s">
        <v>12</v>
      </c>
      <c r="C15" s="14">
        <v>130</v>
      </c>
      <c r="D15" s="14">
        <v>71</v>
      </c>
      <c r="E15" s="14">
        <v>136</v>
      </c>
      <c r="F15" s="14">
        <v>100</v>
      </c>
      <c r="G15" s="14">
        <v>9</v>
      </c>
      <c r="H15" s="14">
        <v>1</v>
      </c>
      <c r="I15" s="28"/>
      <c r="J15" s="14"/>
      <c r="K15" s="14"/>
      <c r="L15" s="14">
        <v>192</v>
      </c>
      <c r="M15" s="14">
        <v>178</v>
      </c>
      <c r="N15" s="14">
        <v>103</v>
      </c>
      <c r="O15" s="14">
        <v>6</v>
      </c>
      <c r="P15" s="14">
        <v>18</v>
      </c>
      <c r="Q15" s="14">
        <v>100</v>
      </c>
      <c r="R15" s="14">
        <v>42</v>
      </c>
      <c r="S15" s="14">
        <v>15</v>
      </c>
      <c r="T15" s="14">
        <v>81</v>
      </c>
      <c r="U15" s="14">
        <v>94</v>
      </c>
      <c r="V15" s="14">
        <v>89</v>
      </c>
      <c r="W15" s="94">
        <v>1</v>
      </c>
      <c r="X15" s="32">
        <v>34</v>
      </c>
      <c r="Y15" s="15">
        <f t="shared" si="7"/>
        <v>1400</v>
      </c>
      <c r="Z15" s="32">
        <v>61</v>
      </c>
      <c r="AA15" s="32"/>
      <c r="AB15"/>
      <c r="AC15" s="12">
        <f t="shared" si="3"/>
        <v>10</v>
      </c>
      <c r="AD15" s="71" t="s">
        <v>139</v>
      </c>
      <c r="AE15" s="16">
        <v>5</v>
      </c>
      <c r="AF15" s="12">
        <v>2</v>
      </c>
      <c r="AG15" s="12">
        <v>11</v>
      </c>
      <c r="AH15" s="55">
        <v>8</v>
      </c>
      <c r="AI15" s="12"/>
      <c r="AJ15" s="12">
        <v>1</v>
      </c>
      <c r="AK15" s="79">
        <f t="shared" si="0"/>
        <v>9</v>
      </c>
      <c r="AL15" s="80">
        <f t="shared" si="14"/>
        <v>4</v>
      </c>
      <c r="AM15" s="85">
        <v>192</v>
      </c>
      <c r="AN15" s="85">
        <v>9</v>
      </c>
      <c r="AO15" s="82">
        <f t="shared" si="1"/>
        <v>1</v>
      </c>
      <c r="AP15" s="83">
        <f>AM15/AE21</f>
        <v>6.193548387096774</v>
      </c>
      <c r="AQ15" s="83">
        <f>(AM15/(AE15*AE21))*100</f>
        <v>123.87096774193549</v>
      </c>
      <c r="AR15" s="83">
        <f t="shared" si="2"/>
        <v>1.8</v>
      </c>
      <c r="AS15" s="83">
        <f>((AE15*AE21)-AM15)/AK15</f>
        <v>-4.111111111111111</v>
      </c>
      <c r="AT15" s="83">
        <f>((AI15+AJ15)/AK18)*1000</f>
        <v>0.684931506849315</v>
      </c>
      <c r="AU15" s="83">
        <f>(AJ15/AK18)*1000</f>
        <v>0.684931506849315</v>
      </c>
      <c r="AV15"/>
      <c r="AW15" s="12">
        <f t="shared" si="8"/>
        <v>9</v>
      </c>
      <c r="AX15" s="11" t="s">
        <v>40</v>
      </c>
      <c r="AY15" s="16">
        <v>4</v>
      </c>
      <c r="AZ15" s="16">
        <v>49</v>
      </c>
      <c r="BA15" s="16">
        <v>47</v>
      </c>
      <c r="BB15" s="16"/>
      <c r="BC15" s="16"/>
      <c r="BD15" s="17">
        <f t="shared" si="4"/>
        <v>47</v>
      </c>
      <c r="BE15" s="17">
        <f t="shared" si="5"/>
        <v>6</v>
      </c>
      <c r="BF15" s="17">
        <f t="shared" si="9"/>
        <v>111</v>
      </c>
      <c r="BG15" s="16"/>
      <c r="BH15" s="16"/>
      <c r="BI15" s="16"/>
      <c r="BJ15" s="16"/>
      <c r="BK15" s="16"/>
      <c r="BL15" s="16"/>
      <c r="BM15" s="16"/>
      <c r="BN15" s="16"/>
      <c r="BO15" s="46">
        <v>38</v>
      </c>
      <c r="BP15" s="16">
        <v>18</v>
      </c>
      <c r="BQ15" s="16">
        <v>55</v>
      </c>
      <c r="BR15" s="24">
        <v>91</v>
      </c>
      <c r="BS15" s="37">
        <f t="shared" si="6"/>
        <v>1.9361702127659575</v>
      </c>
      <c r="BT15" s="28">
        <v>3</v>
      </c>
      <c r="BV15" s="12">
        <f t="shared" si="10"/>
        <v>9</v>
      </c>
      <c r="BW15" s="11" t="s">
        <v>40</v>
      </c>
      <c r="BX15" s="16">
        <v>4</v>
      </c>
      <c r="BY15" s="16">
        <v>49</v>
      </c>
      <c r="BZ15" s="16">
        <v>47</v>
      </c>
      <c r="CA15" s="16"/>
      <c r="CB15" s="16"/>
      <c r="CC15" s="17">
        <f t="shared" si="11"/>
        <v>47</v>
      </c>
      <c r="CD15" s="16"/>
      <c r="CE15" s="16"/>
      <c r="CF15" s="16"/>
      <c r="CG15" s="16"/>
      <c r="CH15" s="16"/>
      <c r="CI15" s="16"/>
      <c r="CJ15" s="16"/>
      <c r="CK15" s="46"/>
      <c r="CL15" s="46">
        <v>12</v>
      </c>
      <c r="CM15" s="16">
        <v>6</v>
      </c>
      <c r="CN15" s="16">
        <v>29</v>
      </c>
      <c r="CO15" s="28">
        <v>3</v>
      </c>
    </row>
    <row r="16" spans="1:93" ht="24.75" customHeight="1">
      <c r="A16" s="13">
        <v>9</v>
      </c>
      <c r="B16" s="30" t="s">
        <v>84</v>
      </c>
      <c r="C16" s="15">
        <f>C15+C14+C13</f>
        <v>131</v>
      </c>
      <c r="D16" s="15">
        <f aca="true" t="shared" si="15" ref="D16:U16">D15+D14+D13</f>
        <v>71</v>
      </c>
      <c r="E16" s="15">
        <f t="shared" si="15"/>
        <v>136</v>
      </c>
      <c r="F16" s="15">
        <f t="shared" si="15"/>
        <v>101</v>
      </c>
      <c r="G16" s="15">
        <f t="shared" si="15"/>
        <v>16</v>
      </c>
      <c r="H16" s="15">
        <f>H15+H14+H13</f>
        <v>13</v>
      </c>
      <c r="I16" s="15">
        <f>I15+I14+I13</f>
        <v>16</v>
      </c>
      <c r="J16" s="15">
        <f>J15+J14+J13</f>
        <v>2</v>
      </c>
      <c r="K16" s="15">
        <f>K15+K14+K13</f>
        <v>1</v>
      </c>
      <c r="L16" s="15">
        <f>L15+L14+L13</f>
        <v>194</v>
      </c>
      <c r="M16" s="15">
        <f t="shared" si="15"/>
        <v>182</v>
      </c>
      <c r="N16" s="15">
        <f t="shared" si="15"/>
        <v>109</v>
      </c>
      <c r="O16" s="15">
        <f t="shared" si="15"/>
        <v>6</v>
      </c>
      <c r="P16" s="15">
        <f t="shared" si="15"/>
        <v>18</v>
      </c>
      <c r="Q16" s="15">
        <f t="shared" si="15"/>
        <v>105</v>
      </c>
      <c r="R16" s="15">
        <f t="shared" si="15"/>
        <v>42</v>
      </c>
      <c r="S16" s="15">
        <f t="shared" si="15"/>
        <v>17</v>
      </c>
      <c r="T16" s="15">
        <f t="shared" si="15"/>
        <v>82</v>
      </c>
      <c r="U16" s="15">
        <f t="shared" si="15"/>
        <v>94</v>
      </c>
      <c r="V16" s="15">
        <f>V15+V14+V13</f>
        <v>89</v>
      </c>
      <c r="W16" s="95">
        <f>W15+W14+W13</f>
        <v>1</v>
      </c>
      <c r="X16" s="15">
        <f>SUM(X13:X15)</f>
        <v>34</v>
      </c>
      <c r="Y16" s="15">
        <f t="shared" si="7"/>
        <v>1460</v>
      </c>
      <c r="Z16" s="15">
        <f>Z15+Z14+Z13</f>
        <v>61</v>
      </c>
      <c r="AA16" s="15">
        <f>AA15+AA14+AA13</f>
        <v>0</v>
      </c>
      <c r="AB16"/>
      <c r="AC16" s="12">
        <f t="shared" si="3"/>
        <v>11</v>
      </c>
      <c r="AD16" s="8" t="s">
        <v>58</v>
      </c>
      <c r="AE16" s="16">
        <v>10</v>
      </c>
      <c r="AF16" s="12">
        <v>10</v>
      </c>
      <c r="AG16" s="12">
        <v>37</v>
      </c>
      <c r="AH16" s="55">
        <v>39</v>
      </c>
      <c r="AI16" s="12"/>
      <c r="AJ16" s="12"/>
      <c r="AK16" s="79">
        <f t="shared" si="0"/>
        <v>39</v>
      </c>
      <c r="AL16" s="80">
        <f t="shared" si="14"/>
        <v>8</v>
      </c>
      <c r="AM16" s="85">
        <v>139</v>
      </c>
      <c r="AN16" s="85">
        <v>178</v>
      </c>
      <c r="AO16" s="82">
        <f t="shared" si="1"/>
        <v>4.564102564102564</v>
      </c>
      <c r="AP16" s="83">
        <f>AM16/AE21</f>
        <v>4.483870967741935</v>
      </c>
      <c r="AQ16" s="83">
        <f>(AM16/(AE16*AE21))*100</f>
        <v>44.83870967741935</v>
      </c>
      <c r="AR16" s="83">
        <f t="shared" si="2"/>
        <v>3.9</v>
      </c>
      <c r="AS16" s="83">
        <f>((AE16*AE21)-AM16)/AK16</f>
        <v>4.384615384615385</v>
      </c>
      <c r="AT16" s="83">
        <f>((AI16+AJ16)/AK18)*1000</f>
        <v>0</v>
      </c>
      <c r="AU16" s="83">
        <f>(AJ16/AK18)*1000</f>
        <v>0</v>
      </c>
      <c r="AV16"/>
      <c r="AW16" s="12">
        <f t="shared" si="8"/>
        <v>10</v>
      </c>
      <c r="AX16" s="11" t="s">
        <v>62</v>
      </c>
      <c r="AY16" s="16">
        <v>15</v>
      </c>
      <c r="AZ16" s="16">
        <v>61</v>
      </c>
      <c r="BA16" s="16">
        <v>67</v>
      </c>
      <c r="BB16" s="16">
        <v>1</v>
      </c>
      <c r="BC16" s="16">
        <v>3</v>
      </c>
      <c r="BD16" s="17">
        <f t="shared" si="4"/>
        <v>71</v>
      </c>
      <c r="BE16" s="17">
        <f t="shared" si="5"/>
        <v>5</v>
      </c>
      <c r="BF16" s="17">
        <f t="shared" si="9"/>
        <v>424</v>
      </c>
      <c r="BG16" s="16">
        <v>10</v>
      </c>
      <c r="BH16" s="16">
        <v>11</v>
      </c>
      <c r="BI16" s="16"/>
      <c r="BJ16" s="16"/>
      <c r="BK16" s="16"/>
      <c r="BL16" s="16">
        <v>66</v>
      </c>
      <c r="BM16" s="16"/>
      <c r="BN16" s="16">
        <v>59</v>
      </c>
      <c r="BO16" s="46">
        <v>40</v>
      </c>
      <c r="BP16" s="16">
        <v>22</v>
      </c>
      <c r="BQ16" s="16">
        <v>216</v>
      </c>
      <c r="BR16" s="24">
        <v>377</v>
      </c>
      <c r="BS16" s="37">
        <f t="shared" si="6"/>
        <v>5.309859154929577</v>
      </c>
      <c r="BT16" s="28"/>
      <c r="BV16" s="12">
        <f t="shared" si="10"/>
        <v>10</v>
      </c>
      <c r="BW16" s="11" t="s">
        <v>62</v>
      </c>
      <c r="BX16" s="16">
        <v>15</v>
      </c>
      <c r="BY16" s="16">
        <v>61</v>
      </c>
      <c r="BZ16" s="16">
        <v>67</v>
      </c>
      <c r="CA16" s="16">
        <v>1</v>
      </c>
      <c r="CB16" s="16">
        <v>3</v>
      </c>
      <c r="CC16" s="17">
        <f t="shared" si="11"/>
        <v>71</v>
      </c>
      <c r="CD16" s="16"/>
      <c r="CE16" s="16"/>
      <c r="CF16" s="16">
        <v>2</v>
      </c>
      <c r="CG16" s="16"/>
      <c r="CH16" s="16"/>
      <c r="CI16" s="16">
        <v>5</v>
      </c>
      <c r="CJ16" s="16"/>
      <c r="CK16" s="46">
        <v>7</v>
      </c>
      <c r="CL16" s="46">
        <v>9</v>
      </c>
      <c r="CM16" s="16">
        <v>5</v>
      </c>
      <c r="CN16" s="16">
        <v>43</v>
      </c>
      <c r="CO16" s="28"/>
    </row>
    <row r="17" spans="1:93" ht="24.75" customHeight="1">
      <c r="A17" s="13">
        <v>10</v>
      </c>
      <c r="B17" s="30" t="s">
        <v>85</v>
      </c>
      <c r="C17" s="15">
        <f>(C11-(C12+C16))</f>
        <v>9</v>
      </c>
      <c r="D17" s="15">
        <f aca="true" t="shared" si="16" ref="D17:U17">(D11-(D12+D16))</f>
        <v>8</v>
      </c>
      <c r="E17" s="15">
        <f t="shared" si="16"/>
        <v>12</v>
      </c>
      <c r="F17" s="15">
        <f t="shared" si="16"/>
        <v>14</v>
      </c>
      <c r="G17" s="15">
        <f t="shared" si="16"/>
        <v>7</v>
      </c>
      <c r="H17" s="15">
        <f>(H11-(H12+H16))</f>
        <v>3</v>
      </c>
      <c r="I17" s="15">
        <f>(I11-(I12+I16))</f>
        <v>5</v>
      </c>
      <c r="J17" s="15">
        <f>(J11-(J12+J16))</f>
        <v>4</v>
      </c>
      <c r="K17" s="15">
        <f>(K11-(K12+K16))</f>
        <v>4</v>
      </c>
      <c r="L17" s="15">
        <f>(L11-(L12+L16))</f>
        <v>18</v>
      </c>
      <c r="M17" s="15">
        <f t="shared" si="16"/>
        <v>19</v>
      </c>
      <c r="N17" s="15">
        <f t="shared" si="16"/>
        <v>10</v>
      </c>
      <c r="O17" s="15">
        <f t="shared" si="16"/>
        <v>0</v>
      </c>
      <c r="P17" s="15">
        <f t="shared" si="16"/>
        <v>7</v>
      </c>
      <c r="Q17" s="15">
        <f t="shared" si="16"/>
        <v>25</v>
      </c>
      <c r="R17" s="15">
        <f t="shared" si="16"/>
        <v>5</v>
      </c>
      <c r="S17" s="15">
        <f t="shared" si="16"/>
        <v>4</v>
      </c>
      <c r="T17" s="15">
        <f t="shared" si="16"/>
        <v>10</v>
      </c>
      <c r="U17" s="15">
        <f t="shared" si="16"/>
        <v>9</v>
      </c>
      <c r="V17" s="15">
        <f>(V11-(V12+V16))</f>
        <v>8</v>
      </c>
      <c r="W17" s="95">
        <f>(W11-(W12+W16))</f>
        <v>5</v>
      </c>
      <c r="X17" s="15">
        <f>(X11-(X12+X16))</f>
        <v>8</v>
      </c>
      <c r="Y17" s="15">
        <f t="shared" si="7"/>
        <v>194</v>
      </c>
      <c r="Z17" s="15">
        <f>(Z11-(Z12+Z16))</f>
        <v>2</v>
      </c>
      <c r="AA17" s="15">
        <f>(AA11-(AA12+AA16))</f>
        <v>0</v>
      </c>
      <c r="AB17"/>
      <c r="AC17" s="12">
        <f t="shared" si="3"/>
        <v>12</v>
      </c>
      <c r="AD17" s="8" t="s">
        <v>174</v>
      </c>
      <c r="AE17" s="16">
        <v>16</v>
      </c>
      <c r="AF17" s="28">
        <v>8</v>
      </c>
      <c r="AG17" s="28">
        <v>17</v>
      </c>
      <c r="AH17" s="28">
        <v>19</v>
      </c>
      <c r="AI17" s="28"/>
      <c r="AJ17" s="28">
        <v>2</v>
      </c>
      <c r="AK17" s="79">
        <f>SUM(AH17:AJ17)</f>
        <v>21</v>
      </c>
      <c r="AL17" s="80">
        <f>((SUM(AF17:AG17))-(SUM(AH17:AJ17)))</f>
        <v>4</v>
      </c>
      <c r="AM17" s="28">
        <v>139</v>
      </c>
      <c r="AN17" s="28">
        <v>109</v>
      </c>
      <c r="AO17" s="82">
        <f>AN17/AK17</f>
        <v>5.190476190476191</v>
      </c>
      <c r="AP17" s="83">
        <f>AM17/AE21</f>
        <v>4.483870967741935</v>
      </c>
      <c r="AQ17" s="83">
        <f>(AM17/(AE17*AE21))*100</f>
        <v>28.024193548387093</v>
      </c>
      <c r="AR17" s="83">
        <f>AK17/AE17</f>
        <v>1.3125</v>
      </c>
      <c r="AS17" s="83">
        <f>((AE17*AE21)-AM17)/AK17</f>
        <v>17</v>
      </c>
      <c r="AT17" s="83">
        <f>((AI17+AJ17)/AK19)*1000</f>
        <v>27.777777777777775</v>
      </c>
      <c r="AU17" s="83">
        <f>(AJ17/AK19)*1000</f>
        <v>27.777777777777775</v>
      </c>
      <c r="AV17"/>
      <c r="AW17" s="12">
        <f t="shared" si="8"/>
        <v>11</v>
      </c>
      <c r="AX17" s="11" t="s">
        <v>41</v>
      </c>
      <c r="AY17" s="16">
        <v>3</v>
      </c>
      <c r="AZ17" s="16">
        <v>4</v>
      </c>
      <c r="BA17" s="16">
        <v>4</v>
      </c>
      <c r="BB17" s="16"/>
      <c r="BC17" s="16"/>
      <c r="BD17" s="17">
        <f t="shared" si="4"/>
        <v>4</v>
      </c>
      <c r="BE17" s="17">
        <f t="shared" si="5"/>
        <v>3</v>
      </c>
      <c r="BF17" s="17">
        <f t="shared" si="9"/>
        <v>15</v>
      </c>
      <c r="BG17" s="16"/>
      <c r="BH17" s="16"/>
      <c r="BI17" s="16"/>
      <c r="BJ17" s="16"/>
      <c r="BK17" s="16"/>
      <c r="BL17" s="16"/>
      <c r="BM17" s="16"/>
      <c r="BN17" s="16"/>
      <c r="BO17" s="46"/>
      <c r="BP17" s="16"/>
      <c r="BQ17" s="16">
        <v>15</v>
      </c>
      <c r="BR17" s="24">
        <v>15</v>
      </c>
      <c r="BS17" s="37">
        <f t="shared" si="6"/>
        <v>3.75</v>
      </c>
      <c r="BT17" s="28"/>
      <c r="BV17" s="12">
        <f t="shared" si="10"/>
        <v>11</v>
      </c>
      <c r="BW17" s="11" t="s">
        <v>41</v>
      </c>
      <c r="BX17" s="16">
        <v>3</v>
      </c>
      <c r="BY17" s="16">
        <v>4</v>
      </c>
      <c r="BZ17" s="16">
        <v>4</v>
      </c>
      <c r="CA17" s="16"/>
      <c r="CB17" s="16"/>
      <c r="CC17" s="17">
        <f t="shared" si="11"/>
        <v>4</v>
      </c>
      <c r="CD17" s="16"/>
      <c r="CE17" s="16"/>
      <c r="CF17" s="16"/>
      <c r="CG17" s="16"/>
      <c r="CH17" s="16"/>
      <c r="CI17" s="16"/>
      <c r="CJ17" s="16"/>
      <c r="CK17" s="46"/>
      <c r="CL17" s="46"/>
      <c r="CM17" s="16"/>
      <c r="CN17" s="16">
        <v>4</v>
      </c>
      <c r="CO17" s="28"/>
    </row>
    <row r="18" spans="1:93" ht="24.75" customHeight="1">
      <c r="A18" s="13">
        <v>11</v>
      </c>
      <c r="B18" s="30" t="s">
        <v>11</v>
      </c>
      <c r="C18" s="14">
        <v>248</v>
      </c>
      <c r="D18" s="14">
        <v>317</v>
      </c>
      <c r="E18" s="14">
        <v>592</v>
      </c>
      <c r="F18" s="14">
        <v>209</v>
      </c>
      <c r="G18" s="14">
        <v>263</v>
      </c>
      <c r="H18" s="14">
        <v>85</v>
      </c>
      <c r="I18" s="28">
        <v>135</v>
      </c>
      <c r="J18" s="14">
        <v>181</v>
      </c>
      <c r="K18" s="14">
        <v>192</v>
      </c>
      <c r="L18" s="14">
        <v>801</v>
      </c>
      <c r="M18" s="14">
        <v>803</v>
      </c>
      <c r="N18" s="14">
        <v>538</v>
      </c>
      <c r="O18" s="14">
        <v>34</v>
      </c>
      <c r="P18" s="14">
        <v>191</v>
      </c>
      <c r="Q18" s="14">
        <v>663</v>
      </c>
      <c r="R18" s="14">
        <v>159</v>
      </c>
      <c r="S18" s="14">
        <v>139</v>
      </c>
      <c r="T18" s="14">
        <v>492</v>
      </c>
      <c r="U18" s="14">
        <v>270</v>
      </c>
      <c r="V18" s="14">
        <v>297</v>
      </c>
      <c r="W18" s="94">
        <v>104</v>
      </c>
      <c r="X18" s="32">
        <v>139</v>
      </c>
      <c r="Y18" s="15">
        <f t="shared" si="7"/>
        <v>6852</v>
      </c>
      <c r="Z18" s="32">
        <v>97</v>
      </c>
      <c r="AA18" s="32"/>
      <c r="AB18"/>
      <c r="AC18" s="210" t="s">
        <v>93</v>
      </c>
      <c r="AD18" s="211"/>
      <c r="AE18" s="86">
        <f>SUM(AE6:AE17)</f>
        <v>378</v>
      </c>
      <c r="AF18" s="86">
        <f aca="true" t="shared" si="17" ref="AF18:AN18">SUM(AF6:AF17)</f>
        <v>214</v>
      </c>
      <c r="AG18" s="86">
        <f t="shared" si="17"/>
        <v>1440</v>
      </c>
      <c r="AH18" s="86">
        <f t="shared" si="17"/>
        <v>1400</v>
      </c>
      <c r="AI18" s="86">
        <f t="shared" si="17"/>
        <v>30</v>
      </c>
      <c r="AJ18" s="86">
        <f t="shared" si="17"/>
        <v>30</v>
      </c>
      <c r="AK18" s="86">
        <f t="shared" si="17"/>
        <v>1460</v>
      </c>
      <c r="AL18" s="86">
        <f t="shared" si="17"/>
        <v>194</v>
      </c>
      <c r="AM18" s="86">
        <f t="shared" si="17"/>
        <v>6852</v>
      </c>
      <c r="AN18" s="86">
        <f t="shared" si="17"/>
        <v>5707</v>
      </c>
      <c r="AO18" s="82">
        <f>AN18/AK18</f>
        <v>3.908904109589041</v>
      </c>
      <c r="AP18" s="83">
        <f>AM18/AE21</f>
        <v>221.03225806451613</v>
      </c>
      <c r="AQ18" s="83">
        <f>(AM18/(AE18*AE21))*100</f>
        <v>58.47414234511009</v>
      </c>
      <c r="AR18" s="83">
        <f>AK18/AE18</f>
        <v>3.8624338624338623</v>
      </c>
      <c r="AS18" s="83">
        <f>((AE18*AE21)-AM18)/AK18</f>
        <v>3.3328767123287673</v>
      </c>
      <c r="AT18" s="83">
        <f>((AI18+AJ18)/AK18)*1000</f>
        <v>41.0958904109589</v>
      </c>
      <c r="AU18" s="83">
        <f>(AJ18/AK18)*1000</f>
        <v>20.54794520547945</v>
      </c>
      <c r="AV18"/>
      <c r="AW18" s="12">
        <f t="shared" si="8"/>
        <v>12</v>
      </c>
      <c r="AX18" s="11" t="s">
        <v>43</v>
      </c>
      <c r="AY18" s="16">
        <v>10</v>
      </c>
      <c r="AZ18" s="16">
        <v>58</v>
      </c>
      <c r="BA18" s="16">
        <v>57</v>
      </c>
      <c r="BB18" s="16"/>
      <c r="BC18" s="16"/>
      <c r="BD18" s="17">
        <f t="shared" si="4"/>
        <v>57</v>
      </c>
      <c r="BE18" s="17">
        <f t="shared" si="5"/>
        <v>11</v>
      </c>
      <c r="BF18" s="17">
        <f t="shared" si="9"/>
        <v>301</v>
      </c>
      <c r="BG18" s="16"/>
      <c r="BH18" s="16"/>
      <c r="BI18" s="16"/>
      <c r="BJ18" s="16"/>
      <c r="BK18" s="16"/>
      <c r="BL18" s="16"/>
      <c r="BM18" s="16"/>
      <c r="BN18" s="16">
        <v>12</v>
      </c>
      <c r="BO18" s="46">
        <v>46</v>
      </c>
      <c r="BP18" s="16">
        <v>79</v>
      </c>
      <c r="BQ18" s="16">
        <v>164</v>
      </c>
      <c r="BR18" s="24">
        <v>225</v>
      </c>
      <c r="BS18" s="37">
        <f t="shared" si="6"/>
        <v>3.9473684210526314</v>
      </c>
      <c r="BT18" s="28">
        <v>3</v>
      </c>
      <c r="BV18" s="12">
        <f t="shared" si="10"/>
        <v>12</v>
      </c>
      <c r="BW18" s="11" t="s">
        <v>43</v>
      </c>
      <c r="BX18" s="16">
        <v>10</v>
      </c>
      <c r="BY18" s="16">
        <v>58</v>
      </c>
      <c r="BZ18" s="16">
        <v>57</v>
      </c>
      <c r="CA18" s="16"/>
      <c r="CB18" s="16"/>
      <c r="CC18" s="17">
        <f t="shared" si="11"/>
        <v>57</v>
      </c>
      <c r="CD18" s="16"/>
      <c r="CE18" s="16"/>
      <c r="CF18" s="16"/>
      <c r="CG18" s="16"/>
      <c r="CH18" s="16"/>
      <c r="CI18" s="16"/>
      <c r="CJ18" s="16"/>
      <c r="CK18" s="46">
        <v>3</v>
      </c>
      <c r="CL18" s="46">
        <v>11</v>
      </c>
      <c r="CM18" s="16">
        <v>3</v>
      </c>
      <c r="CN18" s="16">
        <v>40</v>
      </c>
      <c r="CO18" s="28">
        <v>3</v>
      </c>
    </row>
    <row r="19" spans="1:93" ht="24.75" customHeight="1">
      <c r="A19" s="13">
        <v>12</v>
      </c>
      <c r="B19" s="30" t="s">
        <v>18</v>
      </c>
      <c r="C19" s="14">
        <v>263</v>
      </c>
      <c r="D19" s="14">
        <v>314</v>
      </c>
      <c r="E19" s="14">
        <v>539</v>
      </c>
      <c r="F19" s="14">
        <v>314</v>
      </c>
      <c r="G19" s="14">
        <v>45</v>
      </c>
      <c r="H19" s="14">
        <v>35</v>
      </c>
      <c r="I19" s="28">
        <v>86</v>
      </c>
      <c r="J19" s="14">
        <v>25</v>
      </c>
      <c r="K19" s="14">
        <v>9</v>
      </c>
      <c r="L19" s="14">
        <v>707</v>
      </c>
      <c r="M19" s="14">
        <v>767</v>
      </c>
      <c r="N19" s="14">
        <v>545</v>
      </c>
      <c r="O19" s="14">
        <v>37</v>
      </c>
      <c r="P19" s="14">
        <v>198</v>
      </c>
      <c r="Q19" s="14">
        <v>525</v>
      </c>
      <c r="R19" s="14">
        <v>131</v>
      </c>
      <c r="S19" s="14">
        <v>109</v>
      </c>
      <c r="T19" s="14">
        <v>323</v>
      </c>
      <c r="U19" s="14">
        <v>278</v>
      </c>
      <c r="V19" s="14">
        <v>279</v>
      </c>
      <c r="W19" s="94"/>
      <c r="X19" s="32">
        <v>178</v>
      </c>
      <c r="Y19" s="15">
        <f t="shared" si="7"/>
        <v>5707</v>
      </c>
      <c r="Z19" s="32">
        <v>97</v>
      </c>
      <c r="AA19" s="32"/>
      <c r="AB19"/>
      <c r="AC19" s="12">
        <f>AC17+1</f>
        <v>13</v>
      </c>
      <c r="AD19" s="8" t="s">
        <v>96</v>
      </c>
      <c r="AE19" s="87"/>
      <c r="AF19" s="55">
        <v>4</v>
      </c>
      <c r="AG19" s="55">
        <v>70</v>
      </c>
      <c r="AH19" s="55">
        <v>72</v>
      </c>
      <c r="AI19" s="55"/>
      <c r="AJ19" s="55"/>
      <c r="AK19" s="79">
        <f>SUM(AH19:AJ19)</f>
        <v>72</v>
      </c>
      <c r="AL19" s="80">
        <f>((SUM(AF19:AG19))-(SUM(AH19:AJ19)))</f>
        <v>2</v>
      </c>
      <c r="AM19" s="55">
        <v>97</v>
      </c>
      <c r="AN19" s="55">
        <v>97</v>
      </c>
      <c r="AO19" s="82">
        <f>AN19/AK19</f>
        <v>1.3472222222222223</v>
      </c>
      <c r="AP19" s="83">
        <f>AM19/AE21</f>
        <v>3.129032258064516</v>
      </c>
      <c r="AQ19" s="83" t="e">
        <f>(AM19/(AE19*AE21))*100</f>
        <v>#DIV/0!</v>
      </c>
      <c r="AR19" s="83" t="e">
        <f>AK19/AE19</f>
        <v>#DIV/0!</v>
      </c>
      <c r="AS19" s="83">
        <f>((AE19*AE21)-AM19)/AK19</f>
        <v>-1.3472222222222223</v>
      </c>
      <c r="AT19" s="83">
        <f>((AI19+AJ19)/AK18)*1000</f>
        <v>0</v>
      </c>
      <c r="AU19" s="83">
        <f>(AJ19/AK18)*1000</f>
        <v>0</v>
      </c>
      <c r="AV19"/>
      <c r="AW19" s="12">
        <f t="shared" si="8"/>
        <v>13</v>
      </c>
      <c r="AX19" s="11" t="s">
        <v>44</v>
      </c>
      <c r="AY19" s="16">
        <v>9</v>
      </c>
      <c r="AZ19" s="16">
        <v>12</v>
      </c>
      <c r="BA19" s="16">
        <v>13</v>
      </c>
      <c r="BB19" s="16"/>
      <c r="BC19" s="16"/>
      <c r="BD19" s="17">
        <f t="shared" si="4"/>
        <v>13</v>
      </c>
      <c r="BE19" s="17">
        <f t="shared" si="5"/>
        <v>8</v>
      </c>
      <c r="BF19" s="17">
        <f t="shared" si="9"/>
        <v>103</v>
      </c>
      <c r="BG19" s="16">
        <v>47</v>
      </c>
      <c r="BH19" s="16"/>
      <c r="BI19" s="16"/>
      <c r="BJ19" s="16"/>
      <c r="BK19" s="16"/>
      <c r="BL19" s="16"/>
      <c r="BM19" s="16"/>
      <c r="BN19" s="16"/>
      <c r="BO19" s="46"/>
      <c r="BP19" s="16">
        <v>15</v>
      </c>
      <c r="BQ19" s="16">
        <v>41</v>
      </c>
      <c r="BR19" s="24">
        <v>82</v>
      </c>
      <c r="BS19" s="37">
        <f t="shared" si="6"/>
        <v>6.3076923076923075</v>
      </c>
      <c r="BT19" s="28"/>
      <c r="BV19" s="12">
        <f t="shared" si="10"/>
        <v>13</v>
      </c>
      <c r="BW19" s="11" t="s">
        <v>44</v>
      </c>
      <c r="BX19" s="16">
        <v>9</v>
      </c>
      <c r="BY19" s="16">
        <v>12</v>
      </c>
      <c r="BZ19" s="16">
        <v>13</v>
      </c>
      <c r="CA19" s="16"/>
      <c r="CB19" s="16"/>
      <c r="CC19" s="17">
        <f t="shared" si="11"/>
        <v>13</v>
      </c>
      <c r="CD19" s="16">
        <v>3</v>
      </c>
      <c r="CE19" s="16"/>
      <c r="CF19" s="16"/>
      <c r="CG19" s="16"/>
      <c r="CH19" s="16"/>
      <c r="CI19" s="16"/>
      <c r="CJ19" s="16"/>
      <c r="CK19" s="46"/>
      <c r="CL19" s="46"/>
      <c r="CM19" s="16">
        <v>2</v>
      </c>
      <c r="CN19" s="16">
        <v>8</v>
      </c>
      <c r="CO19" s="28"/>
    </row>
    <row r="20" spans="1:93" ht="24.75" customHeight="1">
      <c r="A20" s="13">
        <v>13</v>
      </c>
      <c r="B20" s="50" t="s">
        <v>111</v>
      </c>
      <c r="C20" s="33">
        <f>C19/C16</f>
        <v>2.0076335877862594</v>
      </c>
      <c r="D20" s="33">
        <f aca="true" t="shared" si="18" ref="D20:X20">D19/D16</f>
        <v>4.422535211267606</v>
      </c>
      <c r="E20" s="33">
        <f t="shared" si="18"/>
        <v>3.963235294117647</v>
      </c>
      <c r="F20" s="33">
        <f t="shared" si="18"/>
        <v>3.108910891089109</v>
      </c>
      <c r="G20" s="33">
        <f t="shared" si="18"/>
        <v>2.8125</v>
      </c>
      <c r="H20" s="33">
        <f>H19/H16</f>
        <v>2.6923076923076925</v>
      </c>
      <c r="I20" s="33">
        <f>I19/I16</f>
        <v>5.375</v>
      </c>
      <c r="J20" s="33">
        <f>J19/J16</f>
        <v>12.5</v>
      </c>
      <c r="K20" s="33">
        <f>K19/K16</f>
        <v>9</v>
      </c>
      <c r="L20" s="33">
        <f>L19/L16</f>
        <v>3.6443298969072164</v>
      </c>
      <c r="M20" s="33">
        <f t="shared" si="18"/>
        <v>4.214285714285714</v>
      </c>
      <c r="N20" s="33">
        <f t="shared" si="18"/>
        <v>5</v>
      </c>
      <c r="O20" s="33">
        <f t="shared" si="18"/>
        <v>6.166666666666667</v>
      </c>
      <c r="P20" s="33">
        <f t="shared" si="18"/>
        <v>11</v>
      </c>
      <c r="Q20" s="33">
        <f t="shared" si="18"/>
        <v>5</v>
      </c>
      <c r="R20" s="33">
        <f t="shared" si="18"/>
        <v>3.119047619047619</v>
      </c>
      <c r="S20" s="33">
        <f t="shared" si="18"/>
        <v>6.411764705882353</v>
      </c>
      <c r="T20" s="33">
        <f t="shared" si="18"/>
        <v>3.9390243902439024</v>
      </c>
      <c r="U20" s="33">
        <f t="shared" si="18"/>
        <v>2.9574468085106385</v>
      </c>
      <c r="V20" s="33">
        <f>V19/V16</f>
        <v>3.134831460674157</v>
      </c>
      <c r="W20" s="96">
        <f t="shared" si="18"/>
        <v>0</v>
      </c>
      <c r="X20" s="33">
        <f t="shared" si="18"/>
        <v>5.235294117647059</v>
      </c>
      <c r="Y20" s="33">
        <f>Y19/Y16</f>
        <v>3.908904109589041</v>
      </c>
      <c r="Z20" s="33">
        <f>Z19/Z16</f>
        <v>1.5901639344262295</v>
      </c>
      <c r="AA20" s="33" t="e">
        <f>AA19/AA16</f>
        <v>#DIV/0!</v>
      </c>
      <c r="AB20"/>
      <c r="AC20" s="12">
        <f>AC19+1</f>
        <v>14</v>
      </c>
      <c r="AD20" s="8" t="s">
        <v>71</v>
      </c>
      <c r="AE20" s="12"/>
      <c r="AF20" s="55"/>
      <c r="AG20" s="55"/>
      <c r="AH20" s="55"/>
      <c r="AI20" s="55"/>
      <c r="AJ20" s="55"/>
      <c r="AK20" s="79">
        <f>SUM(AH20:AJ20)</f>
        <v>0</v>
      </c>
      <c r="AL20" s="80">
        <f>((SUM(AF20:AG20))-(SUM(AH20:AJ20)))</f>
        <v>0</v>
      </c>
      <c r="AM20" s="55"/>
      <c r="AN20" s="55"/>
      <c r="AO20" s="82" t="e">
        <f>AN20/AK20</f>
        <v>#DIV/0!</v>
      </c>
      <c r="AP20" s="83">
        <f>AM20/AE21</f>
        <v>0</v>
      </c>
      <c r="AQ20" s="83" t="e">
        <f>(AM20/(AE20*AE21))*100</f>
        <v>#DIV/0!</v>
      </c>
      <c r="AR20" s="83" t="e">
        <f>AK20/AE20</f>
        <v>#DIV/0!</v>
      </c>
      <c r="AS20" s="83" t="e">
        <f>((AE20*AE21)-AM20)/AK20</f>
        <v>#DIV/0!</v>
      </c>
      <c r="AT20" s="83">
        <f>((AI20+AJ20)/AK18)*1000</f>
        <v>0</v>
      </c>
      <c r="AU20" s="83">
        <f>(AJ20/AK18)*1000</f>
        <v>0</v>
      </c>
      <c r="AV20"/>
      <c r="AW20" s="12">
        <f t="shared" si="8"/>
        <v>14</v>
      </c>
      <c r="AX20" s="11" t="s">
        <v>45</v>
      </c>
      <c r="AY20" s="16">
        <v>4</v>
      </c>
      <c r="AZ20" s="16">
        <v>33</v>
      </c>
      <c r="BA20" s="16">
        <v>33</v>
      </c>
      <c r="BB20" s="16"/>
      <c r="BC20" s="16"/>
      <c r="BD20" s="17">
        <f t="shared" si="4"/>
        <v>33</v>
      </c>
      <c r="BE20" s="17">
        <f t="shared" si="5"/>
        <v>4</v>
      </c>
      <c r="BF20" s="17">
        <f t="shared" si="9"/>
        <v>84</v>
      </c>
      <c r="BG20" s="16"/>
      <c r="BH20" s="16"/>
      <c r="BI20" s="16"/>
      <c r="BJ20" s="16"/>
      <c r="BK20" s="16"/>
      <c r="BL20" s="16"/>
      <c r="BM20" s="16"/>
      <c r="BN20" s="16"/>
      <c r="BO20" s="46">
        <v>12</v>
      </c>
      <c r="BP20" s="16">
        <v>11</v>
      </c>
      <c r="BQ20" s="16">
        <v>61</v>
      </c>
      <c r="BR20" s="24">
        <v>64</v>
      </c>
      <c r="BS20" s="37">
        <f t="shared" si="6"/>
        <v>1.9393939393939394</v>
      </c>
      <c r="BT20" s="28">
        <v>1</v>
      </c>
      <c r="BV20" s="12">
        <f t="shared" si="10"/>
        <v>14</v>
      </c>
      <c r="BW20" s="11" t="s">
        <v>45</v>
      </c>
      <c r="BX20" s="16">
        <v>4</v>
      </c>
      <c r="BY20" s="16">
        <v>33</v>
      </c>
      <c r="BZ20" s="16">
        <v>33</v>
      </c>
      <c r="CA20" s="16"/>
      <c r="CB20" s="16"/>
      <c r="CC20" s="17">
        <f t="shared" si="11"/>
        <v>33</v>
      </c>
      <c r="CD20" s="16"/>
      <c r="CE20" s="16"/>
      <c r="CF20" s="16"/>
      <c r="CG20" s="16"/>
      <c r="CH20" s="16"/>
      <c r="CI20" s="16"/>
      <c r="CJ20" s="16"/>
      <c r="CK20" s="46"/>
      <c r="CL20" s="46">
        <v>12</v>
      </c>
      <c r="CM20" s="16">
        <v>8</v>
      </c>
      <c r="CN20" s="16">
        <v>13</v>
      </c>
      <c r="CO20" s="28">
        <v>1</v>
      </c>
    </row>
    <row r="21" spans="1:93" ht="24.75" customHeight="1">
      <c r="A21" s="13">
        <v>14</v>
      </c>
      <c r="B21" s="30" t="s">
        <v>83</v>
      </c>
      <c r="C21" s="33">
        <f>C18/C28</f>
        <v>8</v>
      </c>
      <c r="D21" s="33">
        <f>D18/C28</f>
        <v>10.225806451612904</v>
      </c>
      <c r="E21" s="33">
        <f>E18/C28</f>
        <v>19.096774193548388</v>
      </c>
      <c r="F21" s="33">
        <f>F18/C28</f>
        <v>6.741935483870968</v>
      </c>
      <c r="G21" s="33">
        <f>G18/C28</f>
        <v>8.483870967741936</v>
      </c>
      <c r="H21" s="33">
        <f>H18/C28</f>
        <v>2.7419354838709675</v>
      </c>
      <c r="I21" s="33">
        <f>I18/C28</f>
        <v>4.354838709677419</v>
      </c>
      <c r="J21" s="33">
        <f>K18/C28</f>
        <v>6.193548387096774</v>
      </c>
      <c r="K21" s="33">
        <f>L18/C28</f>
        <v>25.838709677419356</v>
      </c>
      <c r="L21" s="33">
        <f>L18/C28</f>
        <v>25.838709677419356</v>
      </c>
      <c r="M21" s="33">
        <f>M18/12</f>
        <v>66.91666666666667</v>
      </c>
      <c r="N21" s="33">
        <f>N18/C28</f>
        <v>17.35483870967742</v>
      </c>
      <c r="O21" s="33">
        <f>O18/C28</f>
        <v>1.096774193548387</v>
      </c>
      <c r="P21" s="33">
        <f>P18/C28</f>
        <v>6.161290322580645</v>
      </c>
      <c r="Q21" s="33">
        <f>Q18/C28</f>
        <v>21.387096774193548</v>
      </c>
      <c r="R21" s="33">
        <f>R18/C28</f>
        <v>5.129032258064516</v>
      </c>
      <c r="S21" s="33">
        <f>S18/C28</f>
        <v>4.483870967741935</v>
      </c>
      <c r="T21" s="33">
        <f>T18/C28</f>
        <v>15.870967741935484</v>
      </c>
      <c r="U21" s="33">
        <f>U18/C28</f>
        <v>8.709677419354838</v>
      </c>
      <c r="V21" s="33">
        <f>V18/C28</f>
        <v>9.580645161290322</v>
      </c>
      <c r="W21" s="96">
        <f>W18/C28</f>
        <v>3.3548387096774195</v>
      </c>
      <c r="X21" s="33">
        <f>X18/C28</f>
        <v>4.483870967741935</v>
      </c>
      <c r="Y21" s="33">
        <f>Y18/C28</f>
        <v>221.03225806451613</v>
      </c>
      <c r="Z21" s="33">
        <f>Z18/C28</f>
        <v>3.129032258064516</v>
      </c>
      <c r="AA21" s="33">
        <f>AA18/C28</f>
        <v>0</v>
      </c>
      <c r="AB21"/>
      <c r="AC21" s="25" t="s">
        <v>21</v>
      </c>
      <c r="AD21" s="25"/>
      <c r="AE21" s="107">
        <f>C28</f>
        <v>31</v>
      </c>
      <c r="AF21" s="25" t="s">
        <v>20</v>
      </c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/>
      <c r="AW21" s="12">
        <f t="shared" si="8"/>
        <v>15</v>
      </c>
      <c r="AX21" s="11" t="s">
        <v>46</v>
      </c>
      <c r="AY21" s="34">
        <v>4</v>
      </c>
      <c r="AZ21" s="16">
        <v>40</v>
      </c>
      <c r="BA21" s="16">
        <v>39</v>
      </c>
      <c r="BB21" s="16"/>
      <c r="BC21" s="16"/>
      <c r="BD21" s="17">
        <f t="shared" si="4"/>
        <v>39</v>
      </c>
      <c r="BE21" s="17">
        <f t="shared" si="5"/>
        <v>5</v>
      </c>
      <c r="BF21" s="17">
        <f t="shared" si="9"/>
        <v>605</v>
      </c>
      <c r="BG21" s="16">
        <v>7</v>
      </c>
      <c r="BH21" s="16"/>
      <c r="BI21" s="16">
        <v>85</v>
      </c>
      <c r="BJ21" s="16"/>
      <c r="BK21" s="16"/>
      <c r="BL21" s="16"/>
      <c r="BM21" s="16">
        <v>105</v>
      </c>
      <c r="BN21" s="16">
        <v>17</v>
      </c>
      <c r="BO21" s="46">
        <v>17</v>
      </c>
      <c r="BP21" s="16">
        <v>45</v>
      </c>
      <c r="BQ21" s="16">
        <v>329</v>
      </c>
      <c r="BR21" s="24">
        <v>301</v>
      </c>
      <c r="BS21" s="37">
        <f t="shared" si="6"/>
        <v>7.717948717948718</v>
      </c>
      <c r="BT21" s="28"/>
      <c r="BV21" s="12">
        <f t="shared" si="10"/>
        <v>15</v>
      </c>
      <c r="BW21" s="11" t="s">
        <v>46</v>
      </c>
      <c r="BX21" s="34">
        <v>4</v>
      </c>
      <c r="BY21" s="16">
        <v>40</v>
      </c>
      <c r="BZ21" s="16">
        <v>39</v>
      </c>
      <c r="CA21" s="16"/>
      <c r="CB21" s="16"/>
      <c r="CC21" s="17">
        <f t="shared" si="11"/>
        <v>39</v>
      </c>
      <c r="CD21" s="16">
        <v>1</v>
      </c>
      <c r="CE21" s="16">
        <v>12</v>
      </c>
      <c r="CF21" s="16"/>
      <c r="CG21" s="16"/>
      <c r="CH21" s="16"/>
      <c r="CI21" s="16">
        <v>1</v>
      </c>
      <c r="CJ21" s="16"/>
      <c r="CK21" s="46">
        <v>4</v>
      </c>
      <c r="CL21" s="46">
        <v>9</v>
      </c>
      <c r="CM21" s="16">
        <v>10</v>
      </c>
      <c r="CN21" s="16">
        <v>2</v>
      </c>
      <c r="CO21" s="28"/>
    </row>
    <row r="22" spans="1:93" ht="24.75" customHeight="1">
      <c r="A22" s="13">
        <f t="shared" si="12"/>
        <v>15</v>
      </c>
      <c r="B22" s="30" t="s">
        <v>19</v>
      </c>
      <c r="C22" s="96">
        <f>(C18/(C6*C28))*100</f>
        <v>28.57142857142857</v>
      </c>
      <c r="D22" s="96">
        <f>(D18/(D6*C28))*100</f>
        <v>68.17204301075269</v>
      </c>
      <c r="E22" s="96">
        <f>(E18/(E6*C28))*100</f>
        <v>68.20276497695853</v>
      </c>
      <c r="F22" s="96">
        <f>(F18/(F6*C28))*100</f>
        <v>28.091397849462364</v>
      </c>
      <c r="G22" s="96">
        <f>(G18/(G6*C28))*100</f>
        <v>70.6989247311828</v>
      </c>
      <c r="H22" s="96">
        <f>(H18/(H6*C28))*100</f>
        <v>24.926686217008797</v>
      </c>
      <c r="I22" s="96">
        <f>(I18/(I6*C28))*100</f>
        <v>36.29032258064516</v>
      </c>
      <c r="J22" s="96">
        <f>(J18/(J6*C28))*100</f>
        <v>116.77419354838709</v>
      </c>
      <c r="K22" s="96">
        <f>(K18/(K6*C28))*100</f>
        <v>103.2258064516129</v>
      </c>
      <c r="L22" s="96">
        <f>(L18/(L6*C28))*100</f>
        <v>71.7741935483871</v>
      </c>
      <c r="M22" s="96">
        <f>(M18/(M6*12))*100</f>
        <v>223.05555555555557</v>
      </c>
      <c r="N22" s="96">
        <f>(N18/(N6*C28))*100</f>
        <v>72.31182795698925</v>
      </c>
      <c r="O22" s="96">
        <f>(O18/(O6*C28))*100</f>
        <v>18.27956989247312</v>
      </c>
      <c r="P22" s="96">
        <f>(P18/(P6*C28))*100</f>
        <v>38.50806451612903</v>
      </c>
      <c r="Q22" s="96">
        <f>(Q18/(Q6*C28))*100</f>
        <v>82.25806451612904</v>
      </c>
      <c r="R22" s="96">
        <f>(R18/(R6*C28))*100</f>
        <v>51.29032258064517</v>
      </c>
      <c r="S22" s="96">
        <f>(S18/(S6*C28))*100</f>
        <v>56.048387096774185</v>
      </c>
      <c r="T22" s="96">
        <f>(T18/(T6*C28))*100</f>
        <v>75.57603686635944</v>
      </c>
      <c r="U22" s="96">
        <f>(U18/(U6*C28))*100</f>
        <v>43.54838709677419</v>
      </c>
      <c r="V22" s="96">
        <f>(V18/(V6*C28))*100</f>
        <v>47.90322580645161</v>
      </c>
      <c r="W22" s="96">
        <f>(W18/(W6*C28))*100</f>
        <v>55.91397849462365</v>
      </c>
      <c r="X22" s="96">
        <f>(X18/(X6*C28))*100</f>
        <v>32.02764976958525</v>
      </c>
      <c r="Y22" s="96">
        <f>(Y18/(Y6*C28))*100</f>
        <v>58.47414234511009</v>
      </c>
      <c r="Z22" s="96" t="e">
        <f>(Z18/(Z6*C28))*100</f>
        <v>#DIV/0!</v>
      </c>
      <c r="AA22" s="96">
        <f>(AA18/(AA6*C28))*100</f>
        <v>0</v>
      </c>
      <c r="AB22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0" t="s">
        <v>95</v>
      </c>
      <c r="AQ22" s="20"/>
      <c r="AR22" s="20"/>
      <c r="AS22" s="20"/>
      <c r="AT22" s="25"/>
      <c r="AU22" s="25"/>
      <c r="AV22"/>
      <c r="AW22" s="12">
        <f t="shared" si="8"/>
        <v>16</v>
      </c>
      <c r="AX22" s="8" t="s">
        <v>81</v>
      </c>
      <c r="AY22" s="28">
        <v>8</v>
      </c>
      <c r="AZ22" s="16">
        <v>40</v>
      </c>
      <c r="BA22" s="16">
        <v>40</v>
      </c>
      <c r="BB22" s="16"/>
      <c r="BC22" s="16"/>
      <c r="BD22" s="17">
        <f t="shared" si="4"/>
        <v>40</v>
      </c>
      <c r="BE22" s="17">
        <f t="shared" si="5"/>
        <v>8</v>
      </c>
      <c r="BF22" s="17">
        <f t="shared" si="9"/>
        <v>189</v>
      </c>
      <c r="BG22" s="16">
        <v>19</v>
      </c>
      <c r="BH22" s="16"/>
      <c r="BI22" s="16"/>
      <c r="BJ22" s="16"/>
      <c r="BK22" s="16"/>
      <c r="BL22" s="16"/>
      <c r="BM22" s="16"/>
      <c r="BN22" s="16"/>
      <c r="BO22" s="46">
        <v>17</v>
      </c>
      <c r="BP22" s="16">
        <v>36</v>
      </c>
      <c r="BQ22" s="16">
        <v>117</v>
      </c>
      <c r="BR22" s="24">
        <v>186</v>
      </c>
      <c r="BS22" s="37">
        <f t="shared" si="6"/>
        <v>4.65</v>
      </c>
      <c r="BT22" s="28"/>
      <c r="BV22" s="12">
        <f t="shared" si="10"/>
        <v>16</v>
      </c>
      <c r="BW22" s="8" t="s">
        <v>81</v>
      </c>
      <c r="BX22" s="28">
        <v>8</v>
      </c>
      <c r="BY22" s="16">
        <v>40</v>
      </c>
      <c r="BZ22" s="16">
        <v>40</v>
      </c>
      <c r="CA22" s="16"/>
      <c r="CB22" s="16"/>
      <c r="CC22" s="17">
        <f t="shared" si="11"/>
        <v>40</v>
      </c>
      <c r="CD22" s="16"/>
      <c r="CE22" s="16"/>
      <c r="CF22" s="16"/>
      <c r="CG22" s="16"/>
      <c r="CH22" s="16"/>
      <c r="CI22" s="16"/>
      <c r="CJ22" s="16"/>
      <c r="CK22" s="46"/>
      <c r="CL22" s="46">
        <v>11</v>
      </c>
      <c r="CM22" s="16">
        <v>7</v>
      </c>
      <c r="CN22" s="16">
        <v>22</v>
      </c>
      <c r="CO22" s="28"/>
    </row>
    <row r="23" spans="1:93" ht="24.75" customHeight="1">
      <c r="A23" s="13">
        <v>16</v>
      </c>
      <c r="B23" s="30" t="s">
        <v>135</v>
      </c>
      <c r="C23" s="33">
        <f aca="true" t="shared" si="19" ref="C23:AA23">C16/C6</f>
        <v>4.678571428571429</v>
      </c>
      <c r="D23" s="33">
        <f t="shared" si="19"/>
        <v>4.733333333333333</v>
      </c>
      <c r="E23" s="33">
        <f t="shared" si="19"/>
        <v>4.857142857142857</v>
      </c>
      <c r="F23" s="33">
        <f t="shared" si="19"/>
        <v>4.208333333333333</v>
      </c>
      <c r="G23" s="33">
        <f t="shared" si="19"/>
        <v>1.3333333333333333</v>
      </c>
      <c r="H23" s="33">
        <f>H16/H6</f>
        <v>1.1818181818181819</v>
      </c>
      <c r="I23" s="33">
        <f>I16/I6</f>
        <v>1.3333333333333333</v>
      </c>
      <c r="J23" s="33">
        <f t="shared" si="19"/>
        <v>0.4</v>
      </c>
      <c r="K23" s="33">
        <f t="shared" si="19"/>
        <v>0.16666666666666666</v>
      </c>
      <c r="L23" s="33">
        <f t="shared" si="19"/>
        <v>5.388888888888889</v>
      </c>
      <c r="M23" s="33">
        <f t="shared" si="19"/>
        <v>6.066666666666666</v>
      </c>
      <c r="N23" s="33">
        <f t="shared" si="19"/>
        <v>4.541666666666667</v>
      </c>
      <c r="O23" s="33">
        <f t="shared" si="19"/>
        <v>1</v>
      </c>
      <c r="P23" s="33">
        <f t="shared" si="19"/>
        <v>1.125</v>
      </c>
      <c r="Q23" s="33">
        <f t="shared" si="19"/>
        <v>4.038461538461538</v>
      </c>
      <c r="R23" s="33">
        <f t="shared" si="19"/>
        <v>4.2</v>
      </c>
      <c r="S23" s="33">
        <f t="shared" si="19"/>
        <v>2.125</v>
      </c>
      <c r="T23" s="33">
        <f t="shared" si="19"/>
        <v>3.9047619047619047</v>
      </c>
      <c r="U23" s="33">
        <f t="shared" si="19"/>
        <v>4.7</v>
      </c>
      <c r="V23" s="33">
        <f>V16/V6</f>
        <v>4.45</v>
      </c>
      <c r="W23" s="33">
        <f>W16/W6</f>
        <v>0.16666666666666666</v>
      </c>
      <c r="X23" s="33">
        <f t="shared" si="19"/>
        <v>2.4285714285714284</v>
      </c>
      <c r="Y23" s="33">
        <f t="shared" si="19"/>
        <v>3.8624338624338623</v>
      </c>
      <c r="Z23" s="33" t="e">
        <f>Z16/Z6</f>
        <v>#DIV/0!</v>
      </c>
      <c r="AA23" s="33">
        <f t="shared" si="19"/>
        <v>0</v>
      </c>
      <c r="AB23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0"/>
      <c r="AQ23" s="20"/>
      <c r="AR23" s="20"/>
      <c r="AS23" s="20"/>
      <c r="AT23" s="25"/>
      <c r="AU23" s="25"/>
      <c r="AV23"/>
      <c r="AW23" s="12">
        <f t="shared" si="8"/>
        <v>17</v>
      </c>
      <c r="AX23" s="8" t="s">
        <v>94</v>
      </c>
      <c r="AY23" s="34">
        <v>6</v>
      </c>
      <c r="AZ23" s="16">
        <v>18</v>
      </c>
      <c r="BA23" s="16">
        <v>17</v>
      </c>
      <c r="BB23" s="16"/>
      <c r="BC23" s="16"/>
      <c r="BD23" s="17">
        <f t="shared" si="4"/>
        <v>17</v>
      </c>
      <c r="BE23" s="17">
        <f t="shared" si="5"/>
        <v>7</v>
      </c>
      <c r="BF23" s="17">
        <f t="shared" si="9"/>
        <v>191</v>
      </c>
      <c r="BG23" s="16"/>
      <c r="BH23" s="16"/>
      <c r="BI23" s="16"/>
      <c r="BJ23" s="16"/>
      <c r="BK23" s="16"/>
      <c r="BL23" s="16"/>
      <c r="BM23" s="16"/>
      <c r="BN23" s="16"/>
      <c r="BO23" s="46">
        <v>6</v>
      </c>
      <c r="BP23" s="16">
        <v>36</v>
      </c>
      <c r="BQ23" s="16">
        <v>149</v>
      </c>
      <c r="BR23" s="24">
        <v>198</v>
      </c>
      <c r="BS23" s="68">
        <f t="shared" si="6"/>
        <v>11.647058823529411</v>
      </c>
      <c r="BT23" s="28"/>
      <c r="BV23" s="12">
        <f t="shared" si="10"/>
        <v>17</v>
      </c>
      <c r="BW23" s="8" t="s">
        <v>94</v>
      </c>
      <c r="BX23" s="34">
        <v>6</v>
      </c>
      <c r="BY23" s="16">
        <v>18</v>
      </c>
      <c r="BZ23" s="16">
        <v>17</v>
      </c>
      <c r="CA23" s="16"/>
      <c r="CB23" s="16"/>
      <c r="CC23" s="17">
        <f t="shared" si="11"/>
        <v>17</v>
      </c>
      <c r="CD23" s="16"/>
      <c r="CE23" s="16"/>
      <c r="CF23" s="16"/>
      <c r="CG23" s="16"/>
      <c r="CH23" s="16"/>
      <c r="CI23" s="16"/>
      <c r="CJ23" s="16"/>
      <c r="CK23" s="46"/>
      <c r="CL23" s="46">
        <v>1</v>
      </c>
      <c r="CM23" s="16">
        <v>4</v>
      </c>
      <c r="CN23" s="16">
        <v>12</v>
      </c>
      <c r="CO23" s="28"/>
    </row>
    <row r="24" spans="1:93" ht="24.75" customHeight="1">
      <c r="A24" s="13">
        <v>17</v>
      </c>
      <c r="B24" s="30" t="s">
        <v>138</v>
      </c>
      <c r="C24" s="96">
        <f>((C6*C28)-C18)/C16</f>
        <v>4.732824427480916</v>
      </c>
      <c r="D24" s="96">
        <f>((D6*C28)-D18)/D16</f>
        <v>2.084507042253521</v>
      </c>
      <c r="E24" s="96">
        <f>((E6*C28)-E18)/E16</f>
        <v>2.0294117647058822</v>
      </c>
      <c r="F24" s="96">
        <f>((F6*C28)-F18)/F16</f>
        <v>5.297029702970297</v>
      </c>
      <c r="G24" s="96">
        <f>((G6*C28)-G18)/G16</f>
        <v>6.8125</v>
      </c>
      <c r="H24" s="96">
        <f>((H6*C28)-H18)/H16</f>
        <v>19.692307692307693</v>
      </c>
      <c r="I24" s="96">
        <f>((I6*C28)-I18)/I16</f>
        <v>14.8125</v>
      </c>
      <c r="J24" s="96">
        <f>((J6*C28)-J18)/J16</f>
        <v>-13</v>
      </c>
      <c r="K24" s="96">
        <f>((K6*C28)-K18)/K16</f>
        <v>-6</v>
      </c>
      <c r="L24" s="96">
        <f>((L6*C28)-L18)/L16</f>
        <v>1.6237113402061856</v>
      </c>
      <c r="M24" s="96">
        <f>((M6*12)-M18)/M16</f>
        <v>-2.434065934065934</v>
      </c>
      <c r="N24" s="96">
        <f>((N6*C28)-N18)/N16</f>
        <v>1.889908256880734</v>
      </c>
      <c r="O24" s="96">
        <f>((O6*C28)-O18)/O16</f>
        <v>25.333333333333332</v>
      </c>
      <c r="P24" s="96">
        <f>((P6*C28)-P18)/P16</f>
        <v>16.944444444444443</v>
      </c>
      <c r="Q24" s="96">
        <f>((Q6*C28)-Q18)/Q16</f>
        <v>1.361904761904762</v>
      </c>
      <c r="R24" s="96">
        <f>((R6*C28)-R18)/R16</f>
        <v>3.5952380952380953</v>
      </c>
      <c r="S24" s="96">
        <f>((S6*C28)-S18)/S16</f>
        <v>6.411764705882353</v>
      </c>
      <c r="T24" s="96">
        <f>((T6*C28)-T18)/T16</f>
        <v>1.9390243902439024</v>
      </c>
      <c r="U24" s="96">
        <f>((U6*C28)-U18)/U16</f>
        <v>3.723404255319149</v>
      </c>
      <c r="V24" s="96">
        <f>((V6*C28)-V18)/V16</f>
        <v>3.6292134831460676</v>
      </c>
      <c r="W24" s="96">
        <f>((W6*C28)-W18)/W16</f>
        <v>82</v>
      </c>
      <c r="X24" s="96">
        <f>((X6*C28)-X18)/X16</f>
        <v>8.676470588235293</v>
      </c>
      <c r="Y24" s="96">
        <f>((Y6*C28)-Y18)/Y16</f>
        <v>3.3328767123287673</v>
      </c>
      <c r="Z24" s="96">
        <f>((Z6*C28)-Z18)/Z16</f>
        <v>-1.5901639344262295</v>
      </c>
      <c r="AA24" s="96" t="e">
        <f>((AA6*C28)-AA18)/AA16</f>
        <v>#DIV/0!</v>
      </c>
      <c r="AB24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0"/>
      <c r="AQ24" s="20"/>
      <c r="AR24" s="20"/>
      <c r="AS24" s="20"/>
      <c r="AT24" s="25"/>
      <c r="AU24" s="25"/>
      <c r="AV24"/>
      <c r="AW24" s="12">
        <f t="shared" si="8"/>
        <v>18</v>
      </c>
      <c r="AX24" s="11" t="s">
        <v>42</v>
      </c>
      <c r="AY24" s="24">
        <v>10</v>
      </c>
      <c r="AZ24" s="24">
        <v>37</v>
      </c>
      <c r="BA24" s="24">
        <v>39</v>
      </c>
      <c r="BB24" s="24"/>
      <c r="BC24" s="24"/>
      <c r="BD24" s="17">
        <f t="shared" si="4"/>
        <v>39</v>
      </c>
      <c r="BE24" s="17">
        <f t="shared" si="5"/>
        <v>8</v>
      </c>
      <c r="BF24" s="17">
        <f t="shared" si="9"/>
        <v>134</v>
      </c>
      <c r="BG24" s="24"/>
      <c r="BH24" s="24"/>
      <c r="BI24" s="24"/>
      <c r="BJ24" s="24"/>
      <c r="BK24" s="24"/>
      <c r="BL24" s="24"/>
      <c r="BM24" s="24"/>
      <c r="BN24" s="24"/>
      <c r="BO24" s="47"/>
      <c r="BP24" s="24"/>
      <c r="BQ24" s="24">
        <v>134</v>
      </c>
      <c r="BR24" s="24">
        <v>178</v>
      </c>
      <c r="BS24" s="37">
        <f t="shared" si="6"/>
        <v>4.564102564102564</v>
      </c>
      <c r="BT24" s="28"/>
      <c r="BV24" s="12">
        <f t="shared" si="10"/>
        <v>18</v>
      </c>
      <c r="BW24" s="11" t="s">
        <v>42</v>
      </c>
      <c r="BX24" s="24">
        <v>10</v>
      </c>
      <c r="BY24" s="24">
        <v>37</v>
      </c>
      <c r="BZ24" s="24">
        <v>39</v>
      </c>
      <c r="CA24" s="24"/>
      <c r="CB24" s="24"/>
      <c r="CC24" s="17">
        <f t="shared" si="11"/>
        <v>39</v>
      </c>
      <c r="CD24" s="24"/>
      <c r="CE24" s="24"/>
      <c r="CF24" s="24"/>
      <c r="CG24" s="24"/>
      <c r="CH24" s="24"/>
      <c r="CI24" s="24"/>
      <c r="CJ24" s="24"/>
      <c r="CK24" s="47"/>
      <c r="CL24" s="47"/>
      <c r="CM24" s="24"/>
      <c r="CN24" s="24">
        <v>39</v>
      </c>
      <c r="CO24" s="28"/>
    </row>
    <row r="25" spans="1:93" ht="24.75" customHeight="1">
      <c r="A25" s="13">
        <v>18</v>
      </c>
      <c r="B25" s="11" t="s">
        <v>137</v>
      </c>
      <c r="C25" s="33">
        <f>((C13+C14)/Y16)*1000</f>
        <v>0.684931506849315</v>
      </c>
      <c r="D25" s="33">
        <f>((D13+D14)/Y16)*1000</f>
        <v>0</v>
      </c>
      <c r="E25" s="33">
        <f>((E13+E14)/Y16)*1000</f>
        <v>0</v>
      </c>
      <c r="F25" s="33">
        <f>((F13+F14)/Y16)*1000</f>
        <v>0.684931506849315</v>
      </c>
      <c r="G25" s="33">
        <f>((G13+G14)/Y16)*1000</f>
        <v>4.794520547945206</v>
      </c>
      <c r="H25" s="33">
        <f>((H13+H14)/Y16)*1000</f>
        <v>8.21917808219178</v>
      </c>
      <c r="I25" s="33">
        <f>((I13+I14)/Y16)*1000</f>
        <v>10.95890410958904</v>
      </c>
      <c r="J25" s="33">
        <f>((J13+J14)/Y16)*1000</f>
        <v>1.36986301369863</v>
      </c>
      <c r="K25" s="33">
        <f>((K13+K14)/Y16)*1000</f>
        <v>0.684931506849315</v>
      </c>
      <c r="L25" s="33">
        <f>((L13+L14)/Y16)*1000</f>
        <v>1.36986301369863</v>
      </c>
      <c r="M25" s="33">
        <f>((M13+M14)/Y16)*1000</f>
        <v>2.73972602739726</v>
      </c>
      <c r="N25" s="33">
        <f>((N13+N14)/Y16)*1000</f>
        <v>4.10958904109589</v>
      </c>
      <c r="O25" s="33">
        <f>((O13+O14)/Y16)*1000</f>
        <v>0</v>
      </c>
      <c r="P25" s="33">
        <f>((P13+P14)/Y16)*1000</f>
        <v>0</v>
      </c>
      <c r="Q25" s="33">
        <f>((Q13+Q14)/Y16)*1000</f>
        <v>3.4246575342465753</v>
      </c>
      <c r="R25" s="33">
        <f>((R13+R14)/Y16)*1000</f>
        <v>0</v>
      </c>
      <c r="S25" s="33">
        <f>((S13+S14)/Y16)*1000</f>
        <v>1.36986301369863</v>
      </c>
      <c r="T25" s="33">
        <f>((T13+T14)/Y16)*1000</f>
        <v>0.684931506849315</v>
      </c>
      <c r="U25" s="33">
        <f>((U13+U14)/Y16)*1000</f>
        <v>0</v>
      </c>
      <c r="V25" s="33">
        <f>((V13+V14)/Y16)*1000</f>
        <v>0</v>
      </c>
      <c r="W25" s="33">
        <f>((W13+W14)/Y16)*1000</f>
        <v>0</v>
      </c>
      <c r="X25" s="33">
        <f>((X13+X14)/Y16)*1000</f>
        <v>0</v>
      </c>
      <c r="Y25" s="33">
        <f>((Y13+Y14)/Y16)*1000</f>
        <v>41.0958904109589</v>
      </c>
      <c r="Z25" s="33">
        <f>((Z13+Z14)/Y16)*1000</f>
        <v>0</v>
      </c>
      <c r="AA25" s="33">
        <f>((AA13+AA14)/Y16)*1000</f>
        <v>0</v>
      </c>
      <c r="AB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0"/>
      <c r="AQ25" s="20"/>
      <c r="AR25" s="20"/>
      <c r="AS25" s="20"/>
      <c r="AT25" s="25"/>
      <c r="AU25" s="25"/>
      <c r="AV25"/>
      <c r="AW25" s="38" t="s">
        <v>82</v>
      </c>
      <c r="AX25" s="110"/>
      <c r="AY25" s="17">
        <f aca="true" t="shared" si="20" ref="AY25:BE25">SUM(AY7:AY24)</f>
        <v>214</v>
      </c>
      <c r="AZ25" s="17">
        <f t="shared" si="20"/>
        <v>1440</v>
      </c>
      <c r="BA25" s="17">
        <f t="shared" si="20"/>
        <v>1400</v>
      </c>
      <c r="BB25" s="17">
        <f t="shared" si="20"/>
        <v>30</v>
      </c>
      <c r="BC25" s="17">
        <f t="shared" si="20"/>
        <v>30</v>
      </c>
      <c r="BD25" s="17">
        <f t="shared" si="20"/>
        <v>1460</v>
      </c>
      <c r="BE25" s="17">
        <f t="shared" si="20"/>
        <v>194</v>
      </c>
      <c r="BF25" s="17">
        <f t="shared" si="9"/>
        <v>6852</v>
      </c>
      <c r="BG25" s="17">
        <f aca="true" t="shared" si="21" ref="BG25:BR25">SUM(BG7:BG24)</f>
        <v>263</v>
      </c>
      <c r="BH25" s="17">
        <f t="shared" si="21"/>
        <v>132</v>
      </c>
      <c r="BI25" s="17">
        <f t="shared" si="21"/>
        <v>85</v>
      </c>
      <c r="BJ25" s="17">
        <f t="shared" si="21"/>
        <v>181</v>
      </c>
      <c r="BK25" s="17">
        <f t="shared" si="21"/>
        <v>190</v>
      </c>
      <c r="BL25" s="17">
        <f t="shared" si="21"/>
        <v>138</v>
      </c>
      <c r="BM25" s="17">
        <f t="shared" si="21"/>
        <v>105</v>
      </c>
      <c r="BN25" s="17">
        <f t="shared" si="21"/>
        <v>493</v>
      </c>
      <c r="BO25" s="17">
        <f t="shared" si="21"/>
        <v>579</v>
      </c>
      <c r="BP25" s="17">
        <f t="shared" si="21"/>
        <v>604</v>
      </c>
      <c r="BQ25" s="17">
        <f t="shared" si="21"/>
        <v>4082</v>
      </c>
      <c r="BR25" s="17">
        <f t="shared" si="21"/>
        <v>5707</v>
      </c>
      <c r="BS25" s="37">
        <f t="shared" si="6"/>
        <v>3.908904109589041</v>
      </c>
      <c r="BT25" s="17">
        <f>SUM(BT7:BT24)</f>
        <v>24</v>
      </c>
      <c r="BV25" s="38" t="s">
        <v>82</v>
      </c>
      <c r="BW25" s="110"/>
      <c r="BX25" s="17">
        <f>SUM(BX7:BX24)</f>
        <v>214</v>
      </c>
      <c r="BY25" s="17">
        <f>SUM(BY7:BY24)</f>
        <v>1440</v>
      </c>
      <c r="BZ25" s="17">
        <f>SUM(BZ7:BZ24)</f>
        <v>1400</v>
      </c>
      <c r="CA25" s="17">
        <f>SUM(CA7:CA24)</f>
        <v>30</v>
      </c>
      <c r="CB25" s="17">
        <f>SUM(CB7:CB24)</f>
        <v>30</v>
      </c>
      <c r="CC25" s="17">
        <f t="shared" si="11"/>
        <v>1460</v>
      </c>
      <c r="CD25" s="17">
        <f aca="true" t="shared" si="22" ref="CD25:CO25">SUM(CD7:CD24)</f>
        <v>17</v>
      </c>
      <c r="CE25" s="17">
        <f t="shared" si="22"/>
        <v>12</v>
      </c>
      <c r="CF25" s="17">
        <f t="shared" si="22"/>
        <v>15</v>
      </c>
      <c r="CG25" s="17">
        <f t="shared" si="22"/>
        <v>2</v>
      </c>
      <c r="CH25" s="17">
        <f t="shared" si="22"/>
        <v>1</v>
      </c>
      <c r="CI25" s="17">
        <f t="shared" si="22"/>
        <v>24</v>
      </c>
      <c r="CJ25" s="17">
        <f t="shared" si="22"/>
        <v>0</v>
      </c>
      <c r="CK25" s="17">
        <f t="shared" si="22"/>
        <v>75</v>
      </c>
      <c r="CL25" s="17">
        <f t="shared" si="22"/>
        <v>148</v>
      </c>
      <c r="CM25" s="17">
        <f t="shared" si="22"/>
        <v>144</v>
      </c>
      <c r="CN25" s="17">
        <f t="shared" si="22"/>
        <v>1022</v>
      </c>
      <c r="CO25" s="17">
        <f t="shared" si="22"/>
        <v>24</v>
      </c>
    </row>
    <row r="26" spans="1:93" ht="24.75" customHeight="1">
      <c r="A26" s="13">
        <v>19</v>
      </c>
      <c r="B26" s="11" t="s">
        <v>136</v>
      </c>
      <c r="C26" s="33">
        <f>(C14/Y16)*1000</f>
        <v>0</v>
      </c>
      <c r="D26" s="33">
        <f>(D14/Y16)*1000</f>
        <v>0</v>
      </c>
      <c r="E26" s="33">
        <f>(E14/Y16)*1000</f>
        <v>0</v>
      </c>
      <c r="F26" s="33">
        <f>(F14/Y16)*1000</f>
        <v>0</v>
      </c>
      <c r="G26" s="33">
        <f>(G14/Y16)*1000</f>
        <v>0</v>
      </c>
      <c r="H26" s="33">
        <f>(H14/Y16)*1000</f>
        <v>3.4246575342465753</v>
      </c>
      <c r="I26" s="33">
        <f>(I14/Y16)*1000</f>
        <v>6.8493150684931505</v>
      </c>
      <c r="J26" s="33">
        <f>(J14/Y16)*1000</f>
        <v>0.684931506849315</v>
      </c>
      <c r="K26" s="33">
        <f>(K14/Y16)*1000</f>
        <v>0.684931506849315</v>
      </c>
      <c r="L26" s="33">
        <f>(L14/Y16)*1000</f>
        <v>0.684931506849315</v>
      </c>
      <c r="M26" s="33">
        <f>(M14/Y16)*1000</f>
        <v>1.36986301369863</v>
      </c>
      <c r="N26" s="33">
        <f>(N14/Y16)*1000</f>
        <v>2.73972602739726</v>
      </c>
      <c r="O26" s="33">
        <f>(O14/Y16)*1000</f>
        <v>0</v>
      </c>
      <c r="P26" s="33">
        <f>(P14/Y16)*1000</f>
        <v>0</v>
      </c>
      <c r="Q26" s="33">
        <f>(Q14/Y16)*1000</f>
        <v>2.73972602739726</v>
      </c>
      <c r="R26" s="33">
        <f>(R14/Y16)*1000</f>
        <v>0</v>
      </c>
      <c r="S26" s="33">
        <f>(S14/Y16)*1000</f>
        <v>1.36986301369863</v>
      </c>
      <c r="T26" s="33">
        <f>(T14/Y16)*1000</f>
        <v>0</v>
      </c>
      <c r="U26" s="33">
        <f>(U14/Y16)*1000</f>
        <v>0</v>
      </c>
      <c r="V26" s="33">
        <f>(V14/Y16)*1000</f>
        <v>0</v>
      </c>
      <c r="W26" s="33">
        <f>(W14/Y16)*1000</f>
        <v>0</v>
      </c>
      <c r="X26" s="33">
        <f>(X14/Y16)*1000</f>
        <v>0</v>
      </c>
      <c r="Y26" s="33">
        <f>(Y14/Y16)*1000</f>
        <v>20.54794520547945</v>
      </c>
      <c r="Z26" s="33">
        <f>(Z14/Y16)*1000</f>
        <v>0</v>
      </c>
      <c r="AA26" s="33">
        <f>(AA14/Y16)*1000</f>
        <v>0</v>
      </c>
      <c r="AB26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0"/>
      <c r="AQ26" s="20"/>
      <c r="AR26" s="20"/>
      <c r="AS26" s="20"/>
      <c r="AT26" s="25"/>
      <c r="AU26" s="25"/>
      <c r="AV26"/>
      <c r="AW26" s="12">
        <f>AW24+1</f>
        <v>19</v>
      </c>
      <c r="AX26" s="49" t="s">
        <v>96</v>
      </c>
      <c r="AY26" s="36">
        <v>4</v>
      </c>
      <c r="AZ26" s="36">
        <v>67</v>
      </c>
      <c r="BA26" s="36">
        <v>61</v>
      </c>
      <c r="BB26" s="36"/>
      <c r="BC26" s="36"/>
      <c r="BD26" s="17">
        <f>SUM(BA26:BC26)</f>
        <v>61</v>
      </c>
      <c r="BE26" s="17">
        <f>((SUM(AY26:AZ26))-(SUM(BA26:BC26)))</f>
        <v>10</v>
      </c>
      <c r="BF26" s="17">
        <f t="shared" si="9"/>
        <v>97</v>
      </c>
      <c r="BG26" s="36"/>
      <c r="BH26" s="36"/>
      <c r="BI26" s="36"/>
      <c r="BJ26" s="36"/>
      <c r="BK26" s="36"/>
      <c r="BL26" s="36"/>
      <c r="BM26" s="36"/>
      <c r="BN26" s="36"/>
      <c r="BO26" s="48"/>
      <c r="BP26" s="36">
        <v>9</v>
      </c>
      <c r="BQ26" s="36">
        <v>88</v>
      </c>
      <c r="BR26" s="36">
        <v>61</v>
      </c>
      <c r="BS26" s="37">
        <f t="shared" si="6"/>
        <v>1</v>
      </c>
      <c r="BT26" s="36"/>
      <c r="BV26" s="12">
        <f>BV24+1</f>
        <v>19</v>
      </c>
      <c r="BW26" s="49" t="s">
        <v>96</v>
      </c>
      <c r="BX26" s="36">
        <v>4</v>
      </c>
      <c r="BY26" s="36">
        <v>67</v>
      </c>
      <c r="BZ26" s="36">
        <v>61</v>
      </c>
      <c r="CA26" s="36"/>
      <c r="CB26" s="36"/>
      <c r="CC26" s="17">
        <f t="shared" si="11"/>
        <v>61</v>
      </c>
      <c r="CD26" s="36"/>
      <c r="CE26" s="36"/>
      <c r="CF26" s="36"/>
      <c r="CG26" s="36"/>
      <c r="CH26" s="36"/>
      <c r="CI26" s="36"/>
      <c r="CJ26" s="36"/>
      <c r="CK26" s="48"/>
      <c r="CL26" s="36">
        <v>1</v>
      </c>
      <c r="CM26" s="36">
        <v>3</v>
      </c>
      <c r="CN26" s="36">
        <v>57</v>
      </c>
      <c r="CO26" s="36"/>
    </row>
    <row r="27" spans="1:93" ht="24.75" customHeight="1">
      <c r="A27" s="13">
        <v>20</v>
      </c>
      <c r="B27" s="30" t="s">
        <v>80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0"/>
      <c r="AQ27" s="20"/>
      <c r="AR27" s="20"/>
      <c r="AS27" s="20"/>
      <c r="AT27" s="25"/>
      <c r="AU27" s="25"/>
      <c r="AV27"/>
      <c r="AW27" s="43" t="s">
        <v>21</v>
      </c>
      <c r="AX27" s="43"/>
      <c r="AY27" s="39">
        <f>C28</f>
        <v>31</v>
      </c>
      <c r="AZ27" s="43" t="s">
        <v>20</v>
      </c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V27" s="43" t="s">
        <v>21</v>
      </c>
      <c r="BW27" s="43"/>
      <c r="BX27" s="39">
        <f>C28</f>
        <v>31</v>
      </c>
      <c r="BY27" s="43" t="s">
        <v>20</v>
      </c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O27" s="25"/>
    </row>
    <row r="28" spans="1:93" ht="16.5" customHeight="1">
      <c r="A28" s="40" t="s">
        <v>21</v>
      </c>
      <c r="B28" s="40"/>
      <c r="C28" s="41">
        <v>31</v>
      </c>
      <c r="D28" s="40" t="s">
        <v>20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0"/>
      <c r="AQ28" s="20"/>
      <c r="AR28" s="21"/>
      <c r="AS28" s="21"/>
      <c r="AT28" s="25"/>
      <c r="AU28" s="25"/>
      <c r="AV28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44" t="s">
        <v>165</v>
      </c>
      <c r="BO28" s="44"/>
      <c r="BP28" s="44"/>
      <c r="BQ28" s="44"/>
      <c r="BR28" s="44"/>
      <c r="BS28" s="44"/>
      <c r="BT28" s="44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44" t="s">
        <v>165</v>
      </c>
      <c r="CK28" s="44"/>
      <c r="CL28" s="44"/>
      <c r="CM28" s="44"/>
      <c r="CN28" s="44"/>
      <c r="CO28" s="44"/>
    </row>
    <row r="29" spans="1:93" ht="16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/>
      <c r="R29"/>
      <c r="S29"/>
      <c r="T29"/>
      <c r="U29"/>
      <c r="V29" s="174" t="s">
        <v>197</v>
      </c>
      <c r="W29" s="174"/>
      <c r="X29" s="174"/>
      <c r="Y29" s="174"/>
      <c r="Z29" s="174"/>
      <c r="AA29" s="174"/>
      <c r="AB29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0"/>
      <c r="AQ29" s="20"/>
      <c r="AR29" s="21"/>
      <c r="AS29" s="21"/>
      <c r="AT29" s="25"/>
      <c r="AU29" s="25"/>
      <c r="AV29"/>
      <c r="AW29" s="25"/>
      <c r="AX29" s="25"/>
      <c r="AY29" s="25"/>
      <c r="AZ29" s="25"/>
      <c r="BA29" s="25"/>
      <c r="BB29" s="25"/>
      <c r="BC29" s="25"/>
      <c r="BD29" s="25"/>
      <c r="BE29" s="25"/>
      <c r="BN29" s="57" t="s">
        <v>95</v>
      </c>
      <c r="BO29" s="57"/>
      <c r="BP29" s="57"/>
      <c r="BQ29" s="57"/>
      <c r="BR29" s="57"/>
      <c r="BS29" s="57"/>
      <c r="BT29" s="57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L29" s="25"/>
      <c r="CM29" s="57" t="s">
        <v>95</v>
      </c>
      <c r="CN29" s="57"/>
      <c r="CO29" s="57"/>
    </row>
    <row r="30" spans="1:93" ht="15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/>
      <c r="R30"/>
      <c r="S30"/>
      <c r="T30"/>
      <c r="U30"/>
      <c r="V30" s="174" t="s">
        <v>205</v>
      </c>
      <c r="W30" s="174"/>
      <c r="X30" s="174"/>
      <c r="Y30" s="174"/>
      <c r="Z30" s="174"/>
      <c r="AA30" s="174"/>
      <c r="AB30" s="145"/>
      <c r="AC30" s="145"/>
      <c r="AD30" s="145"/>
      <c r="AE30" s="25"/>
      <c r="AF30" s="25"/>
      <c r="AG30" s="25"/>
      <c r="AH30" s="25"/>
      <c r="AI30" s="25"/>
      <c r="AJ30" s="25"/>
      <c r="AK30" s="25"/>
      <c r="AL30"/>
      <c r="AM30"/>
      <c r="AN30"/>
      <c r="AO30" s="76" t="s">
        <v>90</v>
      </c>
      <c r="AP30" s="76"/>
      <c r="AQ30" s="76"/>
      <c r="AR30" s="76"/>
      <c r="AS30" s="76"/>
      <c r="AT30" s="76"/>
      <c r="AU30" s="25"/>
      <c r="AV30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45"/>
      <c r="BP30" s="44"/>
      <c r="BQ30" s="44"/>
      <c r="BR30" s="44"/>
      <c r="BS30" s="45"/>
      <c r="BT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M30" s="45"/>
      <c r="CN30" s="44"/>
      <c r="CO30" s="44"/>
    </row>
    <row r="31" spans="1:93" ht="15">
      <c r="A31" s="40"/>
      <c r="B31" s="42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/>
      <c r="S31"/>
      <c r="T31"/>
      <c r="U31"/>
      <c r="V31"/>
      <c r="W31" s="20"/>
      <c r="X31" s="20"/>
      <c r="Y31" s="20"/>
      <c r="Z31" s="20"/>
      <c r="AA31" s="20"/>
      <c r="AB31" s="20"/>
      <c r="AC31" s="20"/>
      <c r="AD31" s="21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75" t="s">
        <v>91</v>
      </c>
      <c r="AP31" s="75"/>
      <c r="AQ31" s="75"/>
      <c r="AR31" s="75"/>
      <c r="AS31" s="75"/>
      <c r="AT31" s="75"/>
      <c r="AU31" s="25"/>
      <c r="AV31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45"/>
      <c r="BP31" s="44"/>
      <c r="BQ31" s="44"/>
      <c r="BR31" s="44"/>
      <c r="BS31" s="45"/>
      <c r="BT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45"/>
      <c r="CN31" s="44"/>
      <c r="CO31" s="44"/>
    </row>
    <row r="32" spans="1:93" ht="15" customHeight="1">
      <c r="A32" s="18"/>
      <c r="B32" s="43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9"/>
      <c r="R32"/>
      <c r="S32"/>
      <c r="T32"/>
      <c r="U32"/>
      <c r="V32"/>
      <c r="W32" s="20"/>
      <c r="X32" s="20"/>
      <c r="Y32" s="20"/>
      <c r="Z32" s="20"/>
      <c r="AA32" s="20"/>
      <c r="AB32" s="20"/>
      <c r="AC32" s="20"/>
      <c r="AD32" s="21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 s="25"/>
      <c r="AX32" s="25"/>
      <c r="AY32" s="25"/>
      <c r="AZ32" s="25"/>
      <c r="BA32" s="25"/>
      <c r="BB32" s="25"/>
      <c r="BC32" s="25"/>
      <c r="BD32" s="25"/>
      <c r="BE32" s="25"/>
      <c r="BO32" s="56" t="s">
        <v>90</v>
      </c>
      <c r="BP32" s="56"/>
      <c r="BQ32" s="56"/>
      <c r="BR32" s="56"/>
      <c r="BS32" s="56"/>
      <c r="BT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M32" s="56" t="s">
        <v>90</v>
      </c>
      <c r="CN32" s="56"/>
      <c r="CO32" s="56"/>
    </row>
    <row r="33" spans="1:93" ht="15" customHeight="1">
      <c r="A33"/>
      <c r="B33" s="51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/>
      <c r="S33"/>
      <c r="T33"/>
      <c r="U33"/>
      <c r="V33"/>
      <c r="W33" s="173"/>
      <c r="X33" s="173"/>
      <c r="Y33" s="173"/>
      <c r="Z33" s="173"/>
      <c r="AA33" s="173"/>
      <c r="AB33" s="173"/>
      <c r="AC33" s="173"/>
      <c r="AD33" s="17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 s="40"/>
      <c r="AX33" s="42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57" t="s">
        <v>91</v>
      </c>
      <c r="BP33" s="57"/>
      <c r="BQ33" s="57"/>
      <c r="BR33" s="57"/>
      <c r="BS33" s="57"/>
      <c r="BT33" s="25"/>
      <c r="BV33" s="40"/>
      <c r="BW33" s="42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M33" s="57" t="s">
        <v>91</v>
      </c>
      <c r="CN33" s="57"/>
      <c r="CO33" s="57"/>
    </row>
    <row r="34" spans="1:48" ht="15" customHeight="1">
      <c r="A34" s="18"/>
      <c r="B34" s="51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/>
      <c r="S34"/>
      <c r="T34"/>
      <c r="U34"/>
      <c r="V34"/>
      <c r="W34" s="174"/>
      <c r="X34" s="174"/>
      <c r="Y34" s="174"/>
      <c r="Z34" s="174"/>
      <c r="AA34" s="174"/>
      <c r="AB34" s="174"/>
      <c r="AC34" s="174"/>
      <c r="AD34" s="17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</row>
    <row r="35" spans="1:48" ht="15" customHeight="1">
      <c r="A35"/>
      <c r="B35" s="51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23"/>
      <c r="R35"/>
      <c r="S35"/>
      <c r="T35"/>
      <c r="U35"/>
      <c r="V35" s="173" t="s">
        <v>206</v>
      </c>
      <c r="W35" s="173"/>
      <c r="X35" s="173"/>
      <c r="Y35" s="173"/>
      <c r="Z35" s="173"/>
      <c r="AA35" s="173"/>
      <c r="AB35" s="146"/>
      <c r="AC35" s="146"/>
      <c r="AD35" s="146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</row>
    <row r="36" spans="1:48" ht="15" customHeight="1">
      <c r="A36" s="6"/>
      <c r="B36"/>
      <c r="C36" s="51"/>
      <c r="D36" s="51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5"/>
      <c r="R36" s="5"/>
      <c r="S36" s="5"/>
      <c r="T36" s="5"/>
      <c r="U36" s="5"/>
      <c r="V36" s="174" t="s">
        <v>207</v>
      </c>
      <c r="W36" s="174"/>
      <c r="X36" s="174"/>
      <c r="Y36" s="174"/>
      <c r="Z36" s="174"/>
      <c r="AA36" s="174"/>
      <c r="AB36" s="145"/>
      <c r="AC36" s="145"/>
      <c r="AD36" s="145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</row>
    <row r="37" spans="1:48" ht="1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 s="174"/>
      <c r="W37" s="174"/>
      <c r="X37" s="174"/>
      <c r="Y37" s="174"/>
      <c r="Z37" s="174"/>
      <c r="AA37" s="25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</row>
    <row r="38" spans="1:26" ht="15" customHeight="1">
      <c r="A38" s="26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174"/>
      <c r="V38" s="174"/>
      <c r="W38" s="174"/>
      <c r="X38" s="174"/>
      <c r="Y38" s="174"/>
      <c r="Z38" s="25"/>
    </row>
    <row r="39" spans="21:25" ht="15" customHeight="1">
      <c r="U39" s="174"/>
      <c r="V39" s="174"/>
      <c r="W39" s="174"/>
      <c r="X39" s="174"/>
      <c r="Y39" s="174"/>
    </row>
    <row r="40" spans="21:24" ht="15">
      <c r="U40" s="20"/>
      <c r="V40" s="20"/>
      <c r="W40" s="20"/>
      <c r="X40" s="20"/>
    </row>
    <row r="41" spans="21:24" ht="15">
      <c r="U41" s="20"/>
      <c r="V41" s="20"/>
      <c r="W41" s="21"/>
      <c r="X41" s="21"/>
    </row>
    <row r="42" spans="21:24" ht="15">
      <c r="U42" s="20"/>
      <c r="V42" s="20"/>
      <c r="W42" s="21"/>
      <c r="X42" s="21"/>
    </row>
  </sheetData>
  <sheetProtection/>
  <mergeCells count="70">
    <mergeCell ref="BX4:BY5"/>
    <mergeCell ref="BE4:BE6"/>
    <mergeCell ref="AU4:AU5"/>
    <mergeCell ref="BA4:BD5"/>
    <mergeCell ref="AL4:AL5"/>
    <mergeCell ref="BT4:BT6"/>
    <mergeCell ref="AS4:AS5"/>
    <mergeCell ref="AX4:AX6"/>
    <mergeCell ref="BG4:BS5"/>
    <mergeCell ref="AQ4:AQ5"/>
    <mergeCell ref="U38:Y38"/>
    <mergeCell ref="R4:R5"/>
    <mergeCell ref="U4:U5"/>
    <mergeCell ref="W4:W5"/>
    <mergeCell ref="V36:AA36"/>
    <mergeCell ref="AP4:AP5"/>
    <mergeCell ref="AA4:AA5"/>
    <mergeCell ref="AC4:AC5"/>
    <mergeCell ref="Z4:Z5"/>
    <mergeCell ref="W33:AD33"/>
    <mergeCell ref="AN4:AN5"/>
    <mergeCell ref="CD4:CN5"/>
    <mergeCell ref="U39:Y39"/>
    <mergeCell ref="V35:AA35"/>
    <mergeCell ref="V29:AA29"/>
    <mergeCell ref="AO4:AO5"/>
    <mergeCell ref="AH4:AK4"/>
    <mergeCell ref="AD4:AD5"/>
    <mergeCell ref="V30:AA30"/>
    <mergeCell ref="W34:AD34"/>
    <mergeCell ref="V37:Z37"/>
    <mergeCell ref="BV1:CO1"/>
    <mergeCell ref="BV2:CO2"/>
    <mergeCell ref="BV3:CO3"/>
    <mergeCell ref="BV4:BV6"/>
    <mergeCell ref="BW4:BW6"/>
    <mergeCell ref="AY4:AZ5"/>
    <mergeCell ref="CO4:CO6"/>
    <mergeCell ref="AW1:BT1"/>
    <mergeCell ref="AW4:AW6"/>
    <mergeCell ref="BZ4:CC5"/>
    <mergeCell ref="C4:C5"/>
    <mergeCell ref="D4:D5"/>
    <mergeCell ref="Y4:Y5"/>
    <mergeCell ref="E4:E5"/>
    <mergeCell ref="AM4:AM5"/>
    <mergeCell ref="M4:M5"/>
    <mergeCell ref="N4:N5"/>
    <mergeCell ref="G4:G5"/>
    <mergeCell ref="Q4:Q5"/>
    <mergeCell ref="A1:AA1"/>
    <mergeCell ref="AC1:AU1"/>
    <mergeCell ref="L4:L5"/>
    <mergeCell ref="F4:F5"/>
    <mergeCell ref="A2:AA2"/>
    <mergeCell ref="AC2:AU2"/>
    <mergeCell ref="AC3:AU3"/>
    <mergeCell ref="K4:K5"/>
    <mergeCell ref="J4:J5"/>
    <mergeCell ref="B4:B5"/>
    <mergeCell ref="A3:AA3"/>
    <mergeCell ref="A4:A5"/>
    <mergeCell ref="AE4:AE5"/>
    <mergeCell ref="AF4:AG4"/>
    <mergeCell ref="AC18:AD18"/>
    <mergeCell ref="AW2:BT2"/>
    <mergeCell ref="AW3:BT3"/>
    <mergeCell ref="BF4:BF6"/>
    <mergeCell ref="AT4:AT5"/>
    <mergeCell ref="AR4:AR5"/>
  </mergeCells>
  <printOptions/>
  <pageMargins left="1.220472440944882" right="0.03937007874015748" top="0.7480314960629921" bottom="0.7480314960629921" header="0.31496062992125984" footer="0.31496062992125984"/>
  <pageSetup orientation="landscape" paperSize="5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P42"/>
  <sheetViews>
    <sheetView showZeros="0" zoomScale="70" zoomScaleNormal="70" zoomScalePageLayoutView="0" workbookViewId="0" topLeftCell="AY1">
      <selection activeCell="BG6" sqref="BG6:BS6"/>
    </sheetView>
  </sheetViews>
  <sheetFormatPr defaultColWidth="9.140625" defaultRowHeight="12.75"/>
  <cols>
    <col min="1" max="1" width="5.421875" style="1" customWidth="1"/>
    <col min="2" max="2" width="20.7109375" style="1" customWidth="1"/>
    <col min="3" max="9" width="8.7109375" style="1" customWidth="1"/>
    <col min="10" max="10" width="10.8515625" style="1" customWidth="1"/>
    <col min="11" max="12" width="10.7109375" style="1" customWidth="1"/>
    <col min="13" max="13" width="10.57421875" style="1" customWidth="1"/>
    <col min="14" max="14" width="11.00390625" style="1" customWidth="1"/>
    <col min="15" max="15" width="10.8515625" style="1" customWidth="1"/>
    <col min="16" max="19" width="8.7109375" style="1" customWidth="1"/>
    <col min="20" max="20" width="9.57421875" style="1" customWidth="1"/>
    <col min="21" max="21" width="8.57421875" style="1" customWidth="1"/>
    <col min="22" max="22" width="10.00390625" style="1" customWidth="1"/>
    <col min="23" max="23" width="8.8515625" style="1" customWidth="1"/>
    <col min="24" max="25" width="8.7109375" style="1" customWidth="1"/>
    <col min="26" max="26" width="9.57421875" style="1" customWidth="1"/>
    <col min="27" max="29" width="9.140625" style="1" customWidth="1"/>
    <col min="30" max="30" width="20.7109375" style="1" customWidth="1"/>
    <col min="31" max="38" width="9.140625" style="1" customWidth="1"/>
    <col min="39" max="39" width="13.28125" style="1" customWidth="1"/>
    <col min="40" max="41" width="9.140625" style="1" customWidth="1"/>
    <col min="42" max="43" width="10.421875" style="1" customWidth="1"/>
    <col min="44" max="49" width="9.140625" style="1" customWidth="1"/>
    <col min="50" max="50" width="23.8515625" style="1" customWidth="1"/>
    <col min="51" max="57" width="9.140625" style="1" customWidth="1"/>
    <col min="58" max="58" width="11.00390625" style="1" customWidth="1"/>
    <col min="59" max="74" width="9.140625" style="1" customWidth="1"/>
    <col min="75" max="75" width="21.57421875" style="1" customWidth="1"/>
    <col min="76" max="16384" width="9.140625" style="1" customWidth="1"/>
  </cols>
  <sheetData>
    <row r="1" spans="1:93" ht="18">
      <c r="A1" s="186" t="s">
        <v>92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89"/>
      <c r="AC1" s="186" t="s">
        <v>150</v>
      </c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89"/>
      <c r="AW1" s="186" t="s">
        <v>145</v>
      </c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89"/>
      <c r="BV1" s="186" t="s">
        <v>147</v>
      </c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</row>
    <row r="2" spans="1:93" ht="18">
      <c r="A2" s="186" t="s">
        <v>144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89"/>
      <c r="AC2" s="186" t="s">
        <v>144</v>
      </c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89"/>
      <c r="AW2" s="186" t="s">
        <v>146</v>
      </c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89"/>
      <c r="BV2" s="186" t="s">
        <v>146</v>
      </c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</row>
    <row r="3" spans="1:93" ht="13.5" customHeight="1">
      <c r="A3" s="207" t="s">
        <v>235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89"/>
      <c r="AC3" s="187" t="str">
        <f>A3</f>
        <v>BULAN / TRIWULAN / TAHUN :           Juni          2023</v>
      </c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89"/>
      <c r="AW3" s="187" t="str">
        <f>A3</f>
        <v>BULAN / TRIWULAN / TAHUN :           Juni          2023</v>
      </c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89"/>
      <c r="BV3" s="187" t="str">
        <f>A3</f>
        <v>BULAN / TRIWULAN / TAHUN :           Juni          2023</v>
      </c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</row>
    <row r="4" spans="1:93" ht="24.75" customHeight="1">
      <c r="A4" s="193" t="s">
        <v>1</v>
      </c>
      <c r="B4" s="193" t="s">
        <v>2</v>
      </c>
      <c r="C4" s="193" t="s">
        <v>3</v>
      </c>
      <c r="D4" s="193" t="s">
        <v>65</v>
      </c>
      <c r="E4" s="193" t="s">
        <v>212</v>
      </c>
      <c r="F4" s="193" t="s">
        <v>213</v>
      </c>
      <c r="G4" s="193" t="s">
        <v>194</v>
      </c>
      <c r="H4" s="151" t="s">
        <v>193</v>
      </c>
      <c r="I4" s="140" t="s">
        <v>218</v>
      </c>
      <c r="J4" s="193" t="s">
        <v>157</v>
      </c>
      <c r="K4" s="193" t="s">
        <v>139</v>
      </c>
      <c r="L4" s="193" t="s">
        <v>195</v>
      </c>
      <c r="M4" s="193" t="s">
        <v>181</v>
      </c>
      <c r="N4" s="195" t="s">
        <v>86</v>
      </c>
      <c r="O4" s="77" t="s">
        <v>86</v>
      </c>
      <c r="P4" s="73" t="s">
        <v>100</v>
      </c>
      <c r="Q4" s="193" t="s">
        <v>101</v>
      </c>
      <c r="R4" s="193" t="s">
        <v>102</v>
      </c>
      <c r="S4" s="77" t="s">
        <v>102</v>
      </c>
      <c r="T4" s="77" t="s">
        <v>214</v>
      </c>
      <c r="U4" s="195" t="s">
        <v>105</v>
      </c>
      <c r="V4" s="77" t="s">
        <v>106</v>
      </c>
      <c r="W4" s="195" t="s">
        <v>176</v>
      </c>
      <c r="X4" s="73" t="s">
        <v>4</v>
      </c>
      <c r="Y4" s="195" t="s">
        <v>8</v>
      </c>
      <c r="Z4" s="198" t="s">
        <v>88</v>
      </c>
      <c r="AA4" s="204" t="s">
        <v>71</v>
      </c>
      <c r="AB4" s="2"/>
      <c r="AC4" s="189" t="s">
        <v>1</v>
      </c>
      <c r="AD4" s="189" t="s">
        <v>47</v>
      </c>
      <c r="AE4" s="189" t="s">
        <v>48</v>
      </c>
      <c r="AF4" s="205" t="s">
        <v>49</v>
      </c>
      <c r="AG4" s="184"/>
      <c r="AH4" s="205" t="s">
        <v>28</v>
      </c>
      <c r="AI4" s="206"/>
      <c r="AJ4" s="206"/>
      <c r="AK4" s="184"/>
      <c r="AL4" s="175" t="s">
        <v>50</v>
      </c>
      <c r="AM4" s="181" t="s">
        <v>76</v>
      </c>
      <c r="AN4" s="181" t="s">
        <v>51</v>
      </c>
      <c r="AO4" s="175" t="s">
        <v>52</v>
      </c>
      <c r="AP4" s="181" t="s">
        <v>77</v>
      </c>
      <c r="AQ4" s="181" t="s">
        <v>78</v>
      </c>
      <c r="AR4" s="181" t="s">
        <v>79</v>
      </c>
      <c r="AS4" s="181" t="s">
        <v>53</v>
      </c>
      <c r="AT4" s="181" t="s">
        <v>97</v>
      </c>
      <c r="AU4" s="181" t="s">
        <v>98</v>
      </c>
      <c r="AV4" s="2"/>
      <c r="AW4" s="189" t="s">
        <v>1</v>
      </c>
      <c r="AX4" s="189" t="s">
        <v>22</v>
      </c>
      <c r="AY4" s="175" t="s">
        <v>23</v>
      </c>
      <c r="AZ4" s="176"/>
      <c r="BA4" s="175" t="s">
        <v>28</v>
      </c>
      <c r="BB4" s="179"/>
      <c r="BC4" s="179"/>
      <c r="BD4" s="176"/>
      <c r="BE4" s="181" t="s">
        <v>24</v>
      </c>
      <c r="BF4" s="181" t="s">
        <v>72</v>
      </c>
      <c r="BG4" s="175" t="s">
        <v>25</v>
      </c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6"/>
      <c r="BT4" s="181" t="s">
        <v>71</v>
      </c>
      <c r="BV4" s="189" t="s">
        <v>1</v>
      </c>
      <c r="BW4" s="189" t="s">
        <v>22</v>
      </c>
      <c r="BX4" s="175" t="s">
        <v>23</v>
      </c>
      <c r="BY4" s="176"/>
      <c r="BZ4" s="175" t="s">
        <v>148</v>
      </c>
      <c r="CA4" s="179"/>
      <c r="CB4" s="179"/>
      <c r="CC4" s="176"/>
      <c r="CD4" s="175" t="s">
        <v>149</v>
      </c>
      <c r="CE4" s="179"/>
      <c r="CF4" s="179"/>
      <c r="CG4" s="179"/>
      <c r="CH4" s="179"/>
      <c r="CI4" s="179"/>
      <c r="CJ4" s="179"/>
      <c r="CK4" s="179"/>
      <c r="CL4" s="179"/>
      <c r="CM4" s="179"/>
      <c r="CN4" s="176"/>
      <c r="CO4" s="181" t="s">
        <v>71</v>
      </c>
    </row>
    <row r="5" spans="1:93" ht="24.75" customHeight="1">
      <c r="A5" s="194"/>
      <c r="B5" s="194"/>
      <c r="C5" s="194"/>
      <c r="D5" s="194"/>
      <c r="E5" s="194"/>
      <c r="F5" s="194"/>
      <c r="G5" s="194"/>
      <c r="H5" s="163" t="s">
        <v>220</v>
      </c>
      <c r="I5" s="141" t="s">
        <v>219</v>
      </c>
      <c r="J5" s="194"/>
      <c r="K5" s="194"/>
      <c r="L5" s="194"/>
      <c r="M5" s="194"/>
      <c r="N5" s="196"/>
      <c r="O5" s="78" t="s">
        <v>166</v>
      </c>
      <c r="P5" s="74" t="s">
        <v>94</v>
      </c>
      <c r="Q5" s="194"/>
      <c r="R5" s="194"/>
      <c r="S5" s="74" t="s">
        <v>182</v>
      </c>
      <c r="T5" s="164" t="s">
        <v>107</v>
      </c>
      <c r="U5" s="196"/>
      <c r="V5" s="78" t="s">
        <v>175</v>
      </c>
      <c r="W5" s="196"/>
      <c r="X5" s="74" t="s">
        <v>156</v>
      </c>
      <c r="Y5" s="196"/>
      <c r="Z5" s="199"/>
      <c r="AA5" s="204"/>
      <c r="AB5" s="2"/>
      <c r="AC5" s="189"/>
      <c r="AD5" s="189"/>
      <c r="AE5" s="189"/>
      <c r="AF5" s="7" t="s">
        <v>26</v>
      </c>
      <c r="AG5" s="7" t="s">
        <v>27</v>
      </c>
      <c r="AH5" s="7" t="s">
        <v>68</v>
      </c>
      <c r="AI5" s="104" t="s">
        <v>59</v>
      </c>
      <c r="AJ5" s="104" t="s">
        <v>172</v>
      </c>
      <c r="AK5" s="105" t="s">
        <v>69</v>
      </c>
      <c r="AL5" s="177"/>
      <c r="AM5" s="183"/>
      <c r="AN5" s="183"/>
      <c r="AO5" s="177"/>
      <c r="AP5" s="183"/>
      <c r="AQ5" s="183"/>
      <c r="AR5" s="183"/>
      <c r="AS5" s="183"/>
      <c r="AT5" s="183"/>
      <c r="AU5" s="183"/>
      <c r="AV5" s="2"/>
      <c r="AW5" s="189"/>
      <c r="AX5" s="189"/>
      <c r="AY5" s="177"/>
      <c r="AZ5" s="178"/>
      <c r="BA5" s="190"/>
      <c r="BB5" s="191"/>
      <c r="BC5" s="191"/>
      <c r="BD5" s="192"/>
      <c r="BE5" s="182"/>
      <c r="BF5" s="182"/>
      <c r="BG5" s="177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78"/>
      <c r="BT5" s="182"/>
      <c r="BV5" s="189"/>
      <c r="BW5" s="189"/>
      <c r="BX5" s="177"/>
      <c r="BY5" s="178"/>
      <c r="BZ5" s="177"/>
      <c r="CA5" s="180"/>
      <c r="CB5" s="180"/>
      <c r="CC5" s="178"/>
      <c r="CD5" s="177"/>
      <c r="CE5" s="180"/>
      <c r="CF5" s="180"/>
      <c r="CG5" s="180"/>
      <c r="CH5" s="180"/>
      <c r="CI5" s="180"/>
      <c r="CJ5" s="180"/>
      <c r="CK5" s="180"/>
      <c r="CL5" s="180"/>
      <c r="CM5" s="180"/>
      <c r="CN5" s="178"/>
      <c r="CO5" s="182"/>
    </row>
    <row r="6" spans="1:93" ht="24.75" customHeight="1">
      <c r="A6" s="13" t="s">
        <v>9</v>
      </c>
      <c r="B6" s="30" t="s">
        <v>13</v>
      </c>
      <c r="C6" s="28">
        <v>28</v>
      </c>
      <c r="D6" s="28">
        <v>15</v>
      </c>
      <c r="E6" s="28">
        <v>28</v>
      </c>
      <c r="F6" s="28">
        <v>24</v>
      </c>
      <c r="G6" s="28">
        <v>12</v>
      </c>
      <c r="H6" s="28">
        <v>11</v>
      </c>
      <c r="I6" s="28">
        <v>12</v>
      </c>
      <c r="J6" s="28">
        <v>5</v>
      </c>
      <c r="K6" s="28">
        <v>6</v>
      </c>
      <c r="L6" s="28">
        <v>36</v>
      </c>
      <c r="M6" s="28">
        <v>30</v>
      </c>
      <c r="N6" s="28">
        <v>24</v>
      </c>
      <c r="O6" s="28">
        <v>6</v>
      </c>
      <c r="P6" s="28">
        <v>16</v>
      </c>
      <c r="Q6" s="28">
        <v>26</v>
      </c>
      <c r="R6" s="28">
        <v>10</v>
      </c>
      <c r="S6" s="28">
        <v>8</v>
      </c>
      <c r="T6" s="28">
        <v>21</v>
      </c>
      <c r="U6" s="28">
        <v>20</v>
      </c>
      <c r="V6" s="28">
        <v>20</v>
      </c>
      <c r="W6" s="28">
        <v>6</v>
      </c>
      <c r="X6" s="165">
        <v>14</v>
      </c>
      <c r="Y6" s="166">
        <f>SUM(C6:X6)</f>
        <v>378</v>
      </c>
      <c r="Z6" s="28"/>
      <c r="AA6" s="165">
        <v>4</v>
      </c>
      <c r="AB6"/>
      <c r="AC6" s="12">
        <v>1</v>
      </c>
      <c r="AD6" s="8" t="s">
        <v>176</v>
      </c>
      <c r="AE6" s="16">
        <v>6</v>
      </c>
      <c r="AF6" s="12">
        <v>5</v>
      </c>
      <c r="AG6" s="12">
        <v>51</v>
      </c>
      <c r="AH6" s="55">
        <v>53</v>
      </c>
      <c r="AI6" s="12"/>
      <c r="AJ6" s="12">
        <v>1</v>
      </c>
      <c r="AK6" s="79">
        <f aca="true" t="shared" si="0" ref="AK6:AK16">SUM(AH6:AJ6)</f>
        <v>54</v>
      </c>
      <c r="AL6" s="80">
        <f>((SUM(AF6:AG6))-(SUM(AH6:AJ6)))</f>
        <v>2</v>
      </c>
      <c r="AM6" s="81">
        <v>92</v>
      </c>
      <c r="AN6" s="81">
        <v>8</v>
      </c>
      <c r="AO6" s="82">
        <f aca="true" t="shared" si="1" ref="AO6:AO16">AN6/AK6</f>
        <v>0.14814814814814814</v>
      </c>
      <c r="AP6" s="83">
        <f>AM6/AE21</f>
        <v>3.066666666666667</v>
      </c>
      <c r="AQ6" s="83">
        <f>(AM6/(AE6*AE21))*100</f>
        <v>51.11111111111111</v>
      </c>
      <c r="AR6" s="83">
        <f aca="true" t="shared" si="2" ref="AR6:AR16">AK6/AE6</f>
        <v>9</v>
      </c>
      <c r="AS6" s="83">
        <f>((AE6*AE21)-AM6)/AK6</f>
        <v>1.6296296296296295</v>
      </c>
      <c r="AT6" s="83">
        <f>((AI6+AJ6)/AK18)*1000</f>
        <v>0.7968127490039841</v>
      </c>
      <c r="AU6" s="83">
        <f>(AJ6/AK18)*1000</f>
        <v>0.7968127490039841</v>
      </c>
      <c r="AV6"/>
      <c r="AW6" s="189"/>
      <c r="AX6" s="189"/>
      <c r="AY6" s="7" t="s">
        <v>26</v>
      </c>
      <c r="AZ6" s="7" t="s">
        <v>27</v>
      </c>
      <c r="BA6" s="7" t="s">
        <v>68</v>
      </c>
      <c r="BB6" s="7" t="s">
        <v>75</v>
      </c>
      <c r="BC6" s="10" t="s">
        <v>74</v>
      </c>
      <c r="BD6" s="27" t="s">
        <v>73</v>
      </c>
      <c r="BE6" s="183"/>
      <c r="BF6" s="183"/>
      <c r="BG6" s="92" t="s">
        <v>194</v>
      </c>
      <c r="BH6" s="92" t="s">
        <v>225</v>
      </c>
      <c r="BI6" s="92" t="s">
        <v>218</v>
      </c>
      <c r="BJ6" s="92" t="s">
        <v>157</v>
      </c>
      <c r="BK6" s="92" t="s">
        <v>139</v>
      </c>
      <c r="BL6" s="92" t="s">
        <v>177</v>
      </c>
      <c r="BM6" s="93" t="s">
        <v>176</v>
      </c>
      <c r="BN6" s="100" t="s">
        <v>161</v>
      </c>
      <c r="BO6" s="93" t="s">
        <v>30</v>
      </c>
      <c r="BP6" s="92" t="s">
        <v>31</v>
      </c>
      <c r="BQ6" s="92" t="s">
        <v>32</v>
      </c>
      <c r="BR6" s="92" t="s">
        <v>33</v>
      </c>
      <c r="BS6" s="7" t="s">
        <v>34</v>
      </c>
      <c r="BT6" s="183"/>
      <c r="BV6" s="189"/>
      <c r="BW6" s="189"/>
      <c r="BX6" s="7" t="s">
        <v>26</v>
      </c>
      <c r="BY6" s="7" t="s">
        <v>27</v>
      </c>
      <c r="BZ6" s="7" t="s">
        <v>68</v>
      </c>
      <c r="CA6" s="7" t="s">
        <v>75</v>
      </c>
      <c r="CB6" s="10" t="s">
        <v>74</v>
      </c>
      <c r="CC6" s="27" t="s">
        <v>73</v>
      </c>
      <c r="CD6" s="92" t="s">
        <v>194</v>
      </c>
      <c r="CE6" s="92" t="s">
        <v>225</v>
      </c>
      <c r="CF6" s="92" t="s">
        <v>218</v>
      </c>
      <c r="CG6" s="92" t="s">
        <v>157</v>
      </c>
      <c r="CH6" s="92" t="s">
        <v>139</v>
      </c>
      <c r="CI6" s="92" t="s">
        <v>177</v>
      </c>
      <c r="CJ6" s="93" t="s">
        <v>176</v>
      </c>
      <c r="CK6" s="100" t="s">
        <v>161</v>
      </c>
      <c r="CL6" s="93" t="s">
        <v>30</v>
      </c>
      <c r="CM6" s="92" t="s">
        <v>31</v>
      </c>
      <c r="CN6" s="92" t="s">
        <v>32</v>
      </c>
      <c r="CO6" s="183"/>
    </row>
    <row r="7" spans="1:93" ht="24.75" customHeight="1">
      <c r="A7" s="13" t="s">
        <v>10</v>
      </c>
      <c r="B7" s="30" t="s">
        <v>60</v>
      </c>
      <c r="C7" s="13"/>
      <c r="D7" s="13"/>
      <c r="E7" s="13"/>
      <c r="F7" s="13"/>
      <c r="G7" s="103"/>
      <c r="H7" s="103"/>
      <c r="I7" s="103"/>
      <c r="J7" s="13"/>
      <c r="K7" s="13"/>
      <c r="L7" s="13"/>
      <c r="M7" s="13"/>
      <c r="N7" s="103"/>
      <c r="O7" s="13"/>
      <c r="P7" s="13"/>
      <c r="Q7" s="13"/>
      <c r="R7" s="13"/>
      <c r="S7" s="13"/>
      <c r="T7" s="13"/>
      <c r="U7" s="13"/>
      <c r="V7" s="13"/>
      <c r="W7" s="103"/>
      <c r="X7" s="103"/>
      <c r="Y7" s="15">
        <f>SUM(C7:X7)</f>
        <v>0</v>
      </c>
      <c r="Z7" s="13"/>
      <c r="AA7" s="32"/>
      <c r="AB7"/>
      <c r="AC7" s="12">
        <f aca="true" t="shared" si="3" ref="AC7:AC17">AC6+1</f>
        <v>2</v>
      </c>
      <c r="AD7" s="98" t="s">
        <v>161</v>
      </c>
      <c r="AE7" s="16">
        <v>27</v>
      </c>
      <c r="AF7" s="12">
        <v>40</v>
      </c>
      <c r="AG7" s="12">
        <v>26</v>
      </c>
      <c r="AH7" s="55">
        <v>38</v>
      </c>
      <c r="AI7" s="12"/>
      <c r="AJ7" s="12"/>
      <c r="AK7" s="79">
        <f t="shared" si="0"/>
        <v>38</v>
      </c>
      <c r="AL7" s="80">
        <f>((SUM(AF7:AG7))-(SUM(AH7:AJ7)))</f>
        <v>28</v>
      </c>
      <c r="AM7" s="84">
        <v>313</v>
      </c>
      <c r="AN7" s="85">
        <v>201</v>
      </c>
      <c r="AO7" s="82">
        <f t="shared" si="1"/>
        <v>5.2894736842105265</v>
      </c>
      <c r="AP7" s="83">
        <f>AM7/AE21</f>
        <v>10.433333333333334</v>
      </c>
      <c r="AQ7" s="83">
        <f>(AM7/(AE7*AE21))*100</f>
        <v>38.641975308641975</v>
      </c>
      <c r="AR7" s="83">
        <f t="shared" si="2"/>
        <v>1.4074074074074074</v>
      </c>
      <c r="AS7" s="83">
        <f>((AE7*AE21)-AM7)/AK7</f>
        <v>13.078947368421053</v>
      </c>
      <c r="AT7" s="83">
        <f>((AI7+AJ7)/AK18)*1000</f>
        <v>0</v>
      </c>
      <c r="AU7" s="83">
        <f>(AJ7/AK18)*1000</f>
        <v>0</v>
      </c>
      <c r="AV7"/>
      <c r="AW7" s="12">
        <v>1</v>
      </c>
      <c r="AX7" s="11" t="s">
        <v>61</v>
      </c>
      <c r="AY7" s="16">
        <v>57</v>
      </c>
      <c r="AZ7" s="16">
        <v>407</v>
      </c>
      <c r="BA7" s="16">
        <v>403</v>
      </c>
      <c r="BB7" s="16">
        <v>5</v>
      </c>
      <c r="BC7" s="16">
        <v>6</v>
      </c>
      <c r="BD7" s="17">
        <f aca="true" t="shared" si="4" ref="BD7:BD24">SUM(BA7:BC7)</f>
        <v>414</v>
      </c>
      <c r="BE7" s="17">
        <f aca="true" t="shared" si="5" ref="BE7:BE24">((SUM(AY7:AZ7))-(SUM(BA7:BC7)))</f>
        <v>50</v>
      </c>
      <c r="BF7" s="17">
        <f>BG7+BH7+BI7+BJ7+BK7+BL7+BM7+BN7+BO7+BP7+BQ7</f>
        <v>1996</v>
      </c>
      <c r="BG7" s="16">
        <v>47</v>
      </c>
      <c r="BH7" s="16"/>
      <c r="BI7" s="16">
        <v>107</v>
      </c>
      <c r="BJ7" s="16"/>
      <c r="BK7" s="16"/>
      <c r="BL7" s="16">
        <v>57</v>
      </c>
      <c r="BM7" s="16"/>
      <c r="BN7" s="46">
        <v>118</v>
      </c>
      <c r="BO7" s="46">
        <v>184</v>
      </c>
      <c r="BP7" s="16">
        <v>109</v>
      </c>
      <c r="BQ7" s="16">
        <v>1374</v>
      </c>
      <c r="BR7" s="24">
        <v>1825</v>
      </c>
      <c r="BS7" s="37">
        <f aca="true" t="shared" si="6" ref="BS7:BS26">BR7/BD7</f>
        <v>4.408212560386473</v>
      </c>
      <c r="BT7" s="28"/>
      <c r="BV7" s="12">
        <v>1</v>
      </c>
      <c r="BW7" s="11" t="s">
        <v>61</v>
      </c>
      <c r="BX7" s="16">
        <v>57</v>
      </c>
      <c r="BY7" s="16">
        <v>407</v>
      </c>
      <c r="BZ7" s="16">
        <v>403</v>
      </c>
      <c r="CA7" s="16">
        <v>5</v>
      </c>
      <c r="CB7" s="16">
        <v>6</v>
      </c>
      <c r="CC7" s="17">
        <f>CD7+CE7+CF7+CG7+CH7+CI7+CJ7+CK7+CL7+CM7+CN7</f>
        <v>414</v>
      </c>
      <c r="CD7" s="16">
        <v>1</v>
      </c>
      <c r="CE7" s="16"/>
      <c r="CF7" s="16">
        <v>8</v>
      </c>
      <c r="CG7" s="16"/>
      <c r="CH7" s="16"/>
      <c r="CI7" s="16">
        <v>15</v>
      </c>
      <c r="CJ7" s="16"/>
      <c r="CK7" s="46">
        <v>32</v>
      </c>
      <c r="CL7" s="46">
        <v>41</v>
      </c>
      <c r="CM7" s="16">
        <v>25</v>
      </c>
      <c r="CN7" s="16">
        <v>292</v>
      </c>
      <c r="CO7" s="28"/>
    </row>
    <row r="8" spans="1:93" ht="24.75" customHeight="1">
      <c r="A8" s="13">
        <v>1</v>
      </c>
      <c r="B8" s="30" t="s">
        <v>14</v>
      </c>
      <c r="C8" s="13">
        <v>9</v>
      </c>
      <c r="D8" s="13">
        <v>8</v>
      </c>
      <c r="E8" s="13">
        <v>12</v>
      </c>
      <c r="F8" s="13">
        <v>14</v>
      </c>
      <c r="G8" s="13">
        <v>7</v>
      </c>
      <c r="H8" s="13">
        <v>3</v>
      </c>
      <c r="I8" s="28">
        <v>5</v>
      </c>
      <c r="J8" s="13">
        <v>4</v>
      </c>
      <c r="K8" s="13">
        <v>4</v>
      </c>
      <c r="L8" s="13">
        <v>18</v>
      </c>
      <c r="M8" s="13">
        <v>19</v>
      </c>
      <c r="N8" s="13">
        <v>10</v>
      </c>
      <c r="O8" s="13"/>
      <c r="P8" s="13">
        <v>7</v>
      </c>
      <c r="Q8" s="13">
        <v>25</v>
      </c>
      <c r="R8" s="13">
        <v>5</v>
      </c>
      <c r="S8" s="13">
        <v>4</v>
      </c>
      <c r="T8" s="13">
        <v>10</v>
      </c>
      <c r="U8" s="13">
        <v>9</v>
      </c>
      <c r="V8" s="13">
        <v>8</v>
      </c>
      <c r="W8" s="94">
        <v>5</v>
      </c>
      <c r="X8" s="32">
        <v>8</v>
      </c>
      <c r="Y8" s="15">
        <f aca="true" t="shared" si="7" ref="Y8:Y19">SUM(C8:X8)</f>
        <v>194</v>
      </c>
      <c r="Z8" s="32">
        <v>2</v>
      </c>
      <c r="AA8" s="32"/>
      <c r="AB8"/>
      <c r="AC8" s="12">
        <f t="shared" si="3"/>
        <v>3</v>
      </c>
      <c r="AD8" s="8" t="s">
        <v>55</v>
      </c>
      <c r="AE8" s="16">
        <v>49</v>
      </c>
      <c r="AF8" s="12">
        <v>30</v>
      </c>
      <c r="AG8" s="12">
        <v>221</v>
      </c>
      <c r="AH8" s="55">
        <v>219</v>
      </c>
      <c r="AI8" s="12"/>
      <c r="AJ8" s="12"/>
      <c r="AK8" s="79">
        <f t="shared" si="0"/>
        <v>219</v>
      </c>
      <c r="AL8" s="80">
        <f>((SUM(AF8:AG8))-(SUM(AH8:AJ8)))</f>
        <v>32</v>
      </c>
      <c r="AM8" s="85">
        <v>971</v>
      </c>
      <c r="AN8" s="85">
        <v>919</v>
      </c>
      <c r="AO8" s="82">
        <f t="shared" si="1"/>
        <v>4.19634703196347</v>
      </c>
      <c r="AP8" s="83">
        <f>AM8/AE21</f>
        <v>32.36666666666667</v>
      </c>
      <c r="AQ8" s="83">
        <f>(AM8/(AE8*AE21))*100</f>
        <v>66.05442176870748</v>
      </c>
      <c r="AR8" s="83">
        <f t="shared" si="2"/>
        <v>4.469387755102041</v>
      </c>
      <c r="AS8" s="83">
        <f>((AE8*AE21)-AM8)/AK8</f>
        <v>2.278538812785388</v>
      </c>
      <c r="AT8" s="83">
        <f>((AI8+AJ8)/AK18)*1000</f>
        <v>0</v>
      </c>
      <c r="AU8" s="83">
        <f>(AJ8/AK18)*1000</f>
        <v>0</v>
      </c>
      <c r="AV8"/>
      <c r="AW8" s="12">
        <f aca="true" t="shared" si="8" ref="AW8:AW24">AW7+1</f>
        <v>2</v>
      </c>
      <c r="AX8" s="11" t="s">
        <v>35</v>
      </c>
      <c r="AY8" s="16">
        <v>26</v>
      </c>
      <c r="AZ8" s="16">
        <v>93</v>
      </c>
      <c r="BA8" s="16">
        <v>92</v>
      </c>
      <c r="BB8" s="16"/>
      <c r="BC8" s="16"/>
      <c r="BD8" s="17">
        <f t="shared" si="4"/>
        <v>92</v>
      </c>
      <c r="BE8" s="17">
        <f t="shared" si="5"/>
        <v>27</v>
      </c>
      <c r="BF8" s="17">
        <f aca="true" t="shared" si="9" ref="BF8:BF26">BG8+BH8+BI8+BJ8+BK8+BL8+BM8+BN8+BO8+BP8+BQ8</f>
        <v>371</v>
      </c>
      <c r="BG8" s="16">
        <v>65</v>
      </c>
      <c r="BH8" s="16"/>
      <c r="BI8" s="16">
        <v>1</v>
      </c>
      <c r="BJ8" s="16"/>
      <c r="BK8" s="16"/>
      <c r="BL8" s="16"/>
      <c r="BM8" s="16"/>
      <c r="BN8" s="46">
        <v>11</v>
      </c>
      <c r="BO8" s="46">
        <v>80</v>
      </c>
      <c r="BP8" s="16">
        <v>87</v>
      </c>
      <c r="BQ8" s="16">
        <v>127</v>
      </c>
      <c r="BR8" s="24">
        <v>315</v>
      </c>
      <c r="BS8" s="37">
        <f t="shared" si="6"/>
        <v>3.4239130434782608</v>
      </c>
      <c r="BT8" s="28"/>
      <c r="BV8" s="12">
        <f aca="true" t="shared" si="10" ref="BV8:BV24">BV7+1</f>
        <v>2</v>
      </c>
      <c r="BW8" s="11" t="s">
        <v>35</v>
      </c>
      <c r="BX8" s="16">
        <v>26</v>
      </c>
      <c r="BY8" s="16">
        <v>93</v>
      </c>
      <c r="BZ8" s="16">
        <v>92</v>
      </c>
      <c r="CA8" s="16"/>
      <c r="CB8" s="16"/>
      <c r="CC8" s="17">
        <f aca="true" t="shared" si="11" ref="CC8:CC26">CD8+CE8+CF8+CG8+CH8+CI8+CJ8+CK8+CL8+CM8+CN8</f>
        <v>92</v>
      </c>
      <c r="CD8" s="16"/>
      <c r="CE8" s="16"/>
      <c r="CF8" s="16"/>
      <c r="CG8" s="16"/>
      <c r="CH8" s="16"/>
      <c r="CI8" s="16"/>
      <c r="CJ8" s="16"/>
      <c r="CK8" s="46">
        <v>3</v>
      </c>
      <c r="CL8" s="46">
        <v>27</v>
      </c>
      <c r="CM8" s="16">
        <v>22</v>
      </c>
      <c r="CN8" s="16">
        <v>40</v>
      </c>
      <c r="CO8" s="28"/>
    </row>
    <row r="9" spans="1:93" ht="24.75" customHeight="1">
      <c r="A9" s="13">
        <f>A8+1</f>
        <v>2</v>
      </c>
      <c r="B9" s="30" t="s">
        <v>15</v>
      </c>
      <c r="C9" s="13">
        <v>88</v>
      </c>
      <c r="D9" s="13">
        <v>60</v>
      </c>
      <c r="E9" s="13">
        <v>118</v>
      </c>
      <c r="F9" s="13">
        <v>52</v>
      </c>
      <c r="G9" s="13">
        <v>33</v>
      </c>
      <c r="H9" s="13">
        <v>23</v>
      </c>
      <c r="I9" s="28">
        <v>18</v>
      </c>
      <c r="J9" s="13">
        <v>8</v>
      </c>
      <c r="K9" s="13">
        <v>8</v>
      </c>
      <c r="L9" s="13">
        <v>182</v>
      </c>
      <c r="M9" s="13">
        <v>171</v>
      </c>
      <c r="N9" s="13">
        <v>93</v>
      </c>
      <c r="O9" s="13"/>
      <c r="P9" s="13">
        <v>18</v>
      </c>
      <c r="Q9" s="13">
        <v>101</v>
      </c>
      <c r="R9" s="13">
        <v>48</v>
      </c>
      <c r="S9" s="13">
        <v>13</v>
      </c>
      <c r="T9" s="13">
        <v>52</v>
      </c>
      <c r="U9" s="13">
        <v>55</v>
      </c>
      <c r="V9" s="13">
        <v>78</v>
      </c>
      <c r="W9" s="94">
        <v>19</v>
      </c>
      <c r="X9" s="32">
        <v>14</v>
      </c>
      <c r="Y9" s="15">
        <f t="shared" si="7"/>
        <v>1252</v>
      </c>
      <c r="Z9" s="32">
        <v>51</v>
      </c>
      <c r="AA9" s="32"/>
      <c r="AB9"/>
      <c r="AC9" s="12">
        <f t="shared" si="3"/>
        <v>4</v>
      </c>
      <c r="AD9" s="8" t="s">
        <v>56</v>
      </c>
      <c r="AE9" s="16">
        <v>74</v>
      </c>
      <c r="AF9" s="12">
        <v>40</v>
      </c>
      <c r="AG9" s="12">
        <v>210</v>
      </c>
      <c r="AH9" s="55">
        <v>209</v>
      </c>
      <c r="AI9" s="12">
        <v>2</v>
      </c>
      <c r="AJ9" s="12">
        <v>5</v>
      </c>
      <c r="AK9" s="79">
        <f t="shared" si="0"/>
        <v>216</v>
      </c>
      <c r="AL9" s="80">
        <f>((SUM(AF9:AG9))-(SUM(AH9:AJ9)))</f>
        <v>34</v>
      </c>
      <c r="AM9" s="85">
        <v>1213</v>
      </c>
      <c r="AN9" s="85">
        <v>1056</v>
      </c>
      <c r="AO9" s="82">
        <f t="shared" si="1"/>
        <v>4.888888888888889</v>
      </c>
      <c r="AP9" s="83">
        <f>AM9/AE21</f>
        <v>40.43333333333333</v>
      </c>
      <c r="AQ9" s="83">
        <f>(AM9/(AE9*AE21))*100</f>
        <v>54.63963963963964</v>
      </c>
      <c r="AR9" s="83">
        <f t="shared" si="2"/>
        <v>2.918918918918919</v>
      </c>
      <c r="AS9" s="83">
        <f>((AE9*AE21)-AM9)/AK9</f>
        <v>4.662037037037037</v>
      </c>
      <c r="AT9" s="83">
        <f>((AI9+AJ9)/AK18)*1000</f>
        <v>5.577689243027889</v>
      </c>
      <c r="AU9" s="83">
        <f>(AJ9/AK18)*1000</f>
        <v>3.9840637450199203</v>
      </c>
      <c r="AV9"/>
      <c r="AW9" s="12">
        <f t="shared" si="8"/>
        <v>3</v>
      </c>
      <c r="AX9" s="49" t="s">
        <v>173</v>
      </c>
      <c r="AY9" s="16">
        <v>7</v>
      </c>
      <c r="AZ9" s="28">
        <v>39</v>
      </c>
      <c r="BA9" s="28">
        <v>36</v>
      </c>
      <c r="BB9" s="28"/>
      <c r="BC9" s="28"/>
      <c r="BD9" s="17">
        <f t="shared" si="4"/>
        <v>36</v>
      </c>
      <c r="BE9" s="17">
        <f t="shared" si="5"/>
        <v>10</v>
      </c>
      <c r="BF9" s="17">
        <f t="shared" si="9"/>
        <v>198</v>
      </c>
      <c r="BG9" s="28">
        <v>57</v>
      </c>
      <c r="BH9" s="28"/>
      <c r="BI9" s="28"/>
      <c r="BJ9" s="28"/>
      <c r="BK9" s="28"/>
      <c r="BL9" s="28"/>
      <c r="BM9" s="28"/>
      <c r="BN9" s="28"/>
      <c r="BO9" s="28">
        <v>12</v>
      </c>
      <c r="BP9" s="28"/>
      <c r="BQ9" s="28">
        <v>129</v>
      </c>
      <c r="BR9" s="28">
        <v>124</v>
      </c>
      <c r="BS9" s="37">
        <f t="shared" si="6"/>
        <v>3.4444444444444446</v>
      </c>
      <c r="BT9" s="28"/>
      <c r="BV9" s="12">
        <f t="shared" si="10"/>
        <v>3</v>
      </c>
      <c r="BW9" s="49" t="s">
        <v>173</v>
      </c>
      <c r="BX9" s="16">
        <v>7</v>
      </c>
      <c r="BY9" s="28">
        <v>39</v>
      </c>
      <c r="BZ9" s="28">
        <v>36</v>
      </c>
      <c r="CA9" s="28"/>
      <c r="CB9" s="28"/>
      <c r="CC9" s="17">
        <f t="shared" si="11"/>
        <v>36</v>
      </c>
      <c r="CD9" s="28"/>
      <c r="CE9" s="28"/>
      <c r="CF9" s="28"/>
      <c r="CG9" s="28"/>
      <c r="CH9" s="28"/>
      <c r="CI9" s="28"/>
      <c r="CJ9" s="28"/>
      <c r="CK9" s="28"/>
      <c r="CL9" s="28">
        <v>2</v>
      </c>
      <c r="CM9" s="28">
        <v>2</v>
      </c>
      <c r="CN9" s="28">
        <v>32</v>
      </c>
      <c r="CO9" s="28"/>
    </row>
    <row r="10" spans="1:93" ht="24.75" customHeight="1">
      <c r="A10" s="13">
        <f aca="true" t="shared" si="12" ref="A10:A22">A9+1</f>
        <v>3</v>
      </c>
      <c r="B10" s="30" t="s">
        <v>16</v>
      </c>
      <c r="C10" s="13">
        <v>6</v>
      </c>
      <c r="D10" s="13">
        <v>4</v>
      </c>
      <c r="E10" s="13">
        <v>10</v>
      </c>
      <c r="F10" s="13">
        <v>9</v>
      </c>
      <c r="G10" s="13">
        <v>25</v>
      </c>
      <c r="H10" s="13">
        <v>24</v>
      </c>
      <c r="I10" s="28">
        <v>17</v>
      </c>
      <c r="J10" s="13">
        <v>9</v>
      </c>
      <c r="K10" s="13">
        <v>7</v>
      </c>
      <c r="L10" s="13">
        <v>22</v>
      </c>
      <c r="M10" s="13">
        <v>56</v>
      </c>
      <c r="N10" s="13">
        <v>12</v>
      </c>
      <c r="O10" s="13">
        <v>1</v>
      </c>
      <c r="P10" s="13">
        <v>2</v>
      </c>
      <c r="Q10" s="13">
        <v>15</v>
      </c>
      <c r="R10" s="13">
        <v>17</v>
      </c>
      <c r="S10" s="13">
        <v>4</v>
      </c>
      <c r="T10" s="13">
        <v>8</v>
      </c>
      <c r="U10" s="13">
        <v>6</v>
      </c>
      <c r="V10" s="13">
        <v>6</v>
      </c>
      <c r="W10" s="94">
        <v>32</v>
      </c>
      <c r="X10" s="32">
        <v>11</v>
      </c>
      <c r="Y10" s="15">
        <f t="shared" si="7"/>
        <v>303</v>
      </c>
      <c r="Z10" s="32">
        <v>3</v>
      </c>
      <c r="AA10" s="32"/>
      <c r="AB10"/>
      <c r="AC10" s="12">
        <f t="shared" si="3"/>
        <v>5</v>
      </c>
      <c r="AD10" s="8" t="s">
        <v>57</v>
      </c>
      <c r="AE10" s="16">
        <v>154</v>
      </c>
      <c r="AF10" s="12">
        <v>44</v>
      </c>
      <c r="AG10" s="12">
        <v>530</v>
      </c>
      <c r="AH10" s="55">
        <v>507</v>
      </c>
      <c r="AI10" s="12">
        <v>2</v>
      </c>
      <c r="AJ10" s="12">
        <v>4</v>
      </c>
      <c r="AK10" s="79">
        <f t="shared" si="0"/>
        <v>513</v>
      </c>
      <c r="AL10" s="80">
        <f>((SUM(AF10:AG10))-(SUM(AH10:AJ10)))</f>
        <v>61</v>
      </c>
      <c r="AM10" s="85">
        <v>2668</v>
      </c>
      <c r="AN10" s="85">
        <v>2696</v>
      </c>
      <c r="AO10" s="82">
        <f t="shared" si="1"/>
        <v>5.255360623781677</v>
      </c>
      <c r="AP10" s="83">
        <f>AM10/AE21</f>
        <v>88.93333333333334</v>
      </c>
      <c r="AQ10" s="83">
        <f>(AM10/(AE10*AE21))*100</f>
        <v>57.74891774891775</v>
      </c>
      <c r="AR10" s="83">
        <f t="shared" si="2"/>
        <v>3.331168831168831</v>
      </c>
      <c r="AS10" s="83">
        <f>((AE10*AE21)-AM10)/AK10</f>
        <v>3.8050682261208575</v>
      </c>
      <c r="AT10" s="83">
        <f>((AI10+AJ10)/AK18)*1000</f>
        <v>4.780876494023904</v>
      </c>
      <c r="AU10" s="83">
        <f>(AJ10/AK18)*1000</f>
        <v>3.1872509960159365</v>
      </c>
      <c r="AV10"/>
      <c r="AW10" s="12">
        <f t="shared" si="8"/>
        <v>4</v>
      </c>
      <c r="AX10" s="11" t="s">
        <v>36</v>
      </c>
      <c r="AY10" s="16">
        <v>20</v>
      </c>
      <c r="AZ10" s="16">
        <v>129</v>
      </c>
      <c r="BA10" s="16">
        <v>119</v>
      </c>
      <c r="BB10" s="16">
        <v>2</v>
      </c>
      <c r="BC10" s="16">
        <v>6</v>
      </c>
      <c r="BD10" s="17">
        <f t="shared" si="4"/>
        <v>127</v>
      </c>
      <c r="BE10" s="17">
        <f t="shared" si="5"/>
        <v>22</v>
      </c>
      <c r="BF10" s="17">
        <f t="shared" si="9"/>
        <v>738</v>
      </c>
      <c r="BG10" s="16"/>
      <c r="BH10" s="16"/>
      <c r="BI10" s="16">
        <v>1</v>
      </c>
      <c r="BJ10" s="16">
        <v>80</v>
      </c>
      <c r="BK10" s="16">
        <v>158</v>
      </c>
      <c r="BL10" s="16"/>
      <c r="BM10" s="16"/>
      <c r="BN10" s="46">
        <v>51</v>
      </c>
      <c r="BO10" s="46"/>
      <c r="BP10" s="16"/>
      <c r="BQ10" s="16">
        <v>448</v>
      </c>
      <c r="BR10" s="24">
        <v>501</v>
      </c>
      <c r="BS10" s="37">
        <f t="shared" si="6"/>
        <v>3.9448818897637796</v>
      </c>
      <c r="BT10" s="28"/>
      <c r="BV10" s="12">
        <f t="shared" si="10"/>
        <v>4</v>
      </c>
      <c r="BW10" s="11" t="s">
        <v>36</v>
      </c>
      <c r="BX10" s="16">
        <v>20</v>
      </c>
      <c r="BY10" s="16">
        <v>129</v>
      </c>
      <c r="BZ10" s="16">
        <v>119</v>
      </c>
      <c r="CA10" s="16">
        <v>2</v>
      </c>
      <c r="CB10" s="16">
        <v>6</v>
      </c>
      <c r="CC10" s="17">
        <f t="shared" si="11"/>
        <v>127</v>
      </c>
      <c r="CD10" s="16"/>
      <c r="CE10" s="16"/>
      <c r="CF10" s="16"/>
      <c r="CG10" s="16">
        <v>3</v>
      </c>
      <c r="CH10" s="16">
        <v>6</v>
      </c>
      <c r="CI10" s="16"/>
      <c r="CJ10" s="16"/>
      <c r="CK10" s="46">
        <v>2</v>
      </c>
      <c r="CL10" s="46"/>
      <c r="CM10" s="16">
        <v>2</v>
      </c>
      <c r="CN10" s="16">
        <v>114</v>
      </c>
      <c r="CO10" s="28"/>
    </row>
    <row r="11" spans="1:93" ht="24.75" customHeight="1">
      <c r="A11" s="13">
        <f t="shared" si="12"/>
        <v>4</v>
      </c>
      <c r="B11" s="30" t="s">
        <v>108</v>
      </c>
      <c r="C11" s="15">
        <f>SUM(C8:C10)</f>
        <v>103</v>
      </c>
      <c r="D11" s="15">
        <f aca="true" t="shared" si="13" ref="D11:W11">SUM(D8:D10)</f>
        <v>72</v>
      </c>
      <c r="E11" s="15">
        <f t="shared" si="13"/>
        <v>140</v>
      </c>
      <c r="F11" s="15">
        <f t="shared" si="13"/>
        <v>75</v>
      </c>
      <c r="G11" s="15">
        <f t="shared" si="13"/>
        <v>65</v>
      </c>
      <c r="H11" s="15">
        <f t="shared" si="13"/>
        <v>50</v>
      </c>
      <c r="I11" s="15">
        <f t="shared" si="13"/>
        <v>40</v>
      </c>
      <c r="J11" s="15">
        <f t="shared" si="13"/>
        <v>21</v>
      </c>
      <c r="K11" s="15">
        <f>SUM(K8:K10)</f>
        <v>19</v>
      </c>
      <c r="L11" s="15">
        <f>SUM(L8:L10)</f>
        <v>222</v>
      </c>
      <c r="M11" s="15">
        <f t="shared" si="13"/>
        <v>246</v>
      </c>
      <c r="N11" s="15">
        <f t="shared" si="13"/>
        <v>115</v>
      </c>
      <c r="O11" s="15">
        <f t="shared" si="13"/>
        <v>1</v>
      </c>
      <c r="P11" s="15">
        <f t="shared" si="13"/>
        <v>27</v>
      </c>
      <c r="Q11" s="15">
        <f t="shared" si="13"/>
        <v>141</v>
      </c>
      <c r="R11" s="15">
        <f t="shared" si="13"/>
        <v>70</v>
      </c>
      <c r="S11" s="15">
        <f t="shared" si="13"/>
        <v>21</v>
      </c>
      <c r="T11" s="15">
        <f>SUM(T8:T10)</f>
        <v>70</v>
      </c>
      <c r="U11" s="15">
        <f>SUM(U8:U10)</f>
        <v>70</v>
      </c>
      <c r="V11" s="15">
        <f t="shared" si="13"/>
        <v>92</v>
      </c>
      <c r="W11" s="15">
        <f t="shared" si="13"/>
        <v>56</v>
      </c>
      <c r="X11" s="15">
        <f>SUM(X8:X10)</f>
        <v>33</v>
      </c>
      <c r="Y11" s="15">
        <f t="shared" si="7"/>
        <v>1749</v>
      </c>
      <c r="Z11" s="15">
        <f>SUM(Z8:Z10)</f>
        <v>56</v>
      </c>
      <c r="AA11" s="15">
        <f>SUM(AA8:AA10)</f>
        <v>0</v>
      </c>
      <c r="AB11"/>
      <c r="AC11" s="12">
        <f t="shared" si="3"/>
        <v>6</v>
      </c>
      <c r="AD11" s="8" t="s">
        <v>194</v>
      </c>
      <c r="AE11" s="16">
        <v>11</v>
      </c>
      <c r="AF11" s="12">
        <v>7</v>
      </c>
      <c r="AG11" s="12">
        <v>58</v>
      </c>
      <c r="AH11" s="55">
        <v>46</v>
      </c>
      <c r="AI11" s="12">
        <v>5</v>
      </c>
      <c r="AJ11" s="12">
        <v>4</v>
      </c>
      <c r="AK11" s="79">
        <f t="shared" si="0"/>
        <v>55</v>
      </c>
      <c r="AL11" s="80">
        <f aca="true" t="shared" si="14" ref="AL11:AL16">((SUM(AF11:AG11))-(SUM(AH11:AJ11)))</f>
        <v>10</v>
      </c>
      <c r="AM11" s="85">
        <v>336</v>
      </c>
      <c r="AN11" s="85">
        <v>58</v>
      </c>
      <c r="AO11" s="82">
        <f t="shared" si="1"/>
        <v>1.0545454545454545</v>
      </c>
      <c r="AP11" s="83">
        <f>AM11/AE21</f>
        <v>11.2</v>
      </c>
      <c r="AQ11" s="83">
        <f>(AM11/(AE11*AE21))*100</f>
        <v>101.81818181818181</v>
      </c>
      <c r="AR11" s="83">
        <f t="shared" si="2"/>
        <v>5</v>
      </c>
      <c r="AS11" s="83">
        <f>((AE11*AE21)-AM11)/AK11</f>
        <v>-0.10909090909090909</v>
      </c>
      <c r="AT11" s="83">
        <f>((AI11+AJ11)/AK18)*1000</f>
        <v>7.171314741035856</v>
      </c>
      <c r="AU11" s="83">
        <f>(AJ11/AK18)*1000</f>
        <v>3.1872509960159365</v>
      </c>
      <c r="AV11"/>
      <c r="AW11" s="12">
        <f t="shared" si="8"/>
        <v>5</v>
      </c>
      <c r="AX11" s="11" t="s">
        <v>37</v>
      </c>
      <c r="AY11" s="16">
        <v>9</v>
      </c>
      <c r="AZ11" s="16">
        <v>91</v>
      </c>
      <c r="BA11" s="16">
        <v>88</v>
      </c>
      <c r="BB11" s="16"/>
      <c r="BC11" s="16"/>
      <c r="BD11" s="17">
        <f t="shared" si="4"/>
        <v>88</v>
      </c>
      <c r="BE11" s="17">
        <f t="shared" si="5"/>
        <v>12</v>
      </c>
      <c r="BF11" s="17">
        <f t="shared" si="9"/>
        <v>236</v>
      </c>
      <c r="BG11" s="16">
        <v>5</v>
      </c>
      <c r="BH11" s="16"/>
      <c r="BI11" s="16"/>
      <c r="BJ11" s="16"/>
      <c r="BK11" s="16"/>
      <c r="BL11" s="16"/>
      <c r="BM11" s="16"/>
      <c r="BN11" s="46">
        <v>56</v>
      </c>
      <c r="BO11" s="46">
        <v>1</v>
      </c>
      <c r="BP11" s="16">
        <v>4</v>
      </c>
      <c r="BQ11" s="16">
        <v>170</v>
      </c>
      <c r="BR11" s="24">
        <v>190</v>
      </c>
      <c r="BS11" s="37">
        <f t="shared" si="6"/>
        <v>2.159090909090909</v>
      </c>
      <c r="BT11" s="28"/>
      <c r="BV11" s="12">
        <f t="shared" si="10"/>
        <v>5</v>
      </c>
      <c r="BW11" s="11" t="s">
        <v>37</v>
      </c>
      <c r="BX11" s="16">
        <v>9</v>
      </c>
      <c r="BY11" s="16">
        <v>91</v>
      </c>
      <c r="BZ11" s="16">
        <v>88</v>
      </c>
      <c r="CA11" s="16"/>
      <c r="CB11" s="16"/>
      <c r="CC11" s="17">
        <f t="shared" si="11"/>
        <v>88</v>
      </c>
      <c r="CD11" s="16"/>
      <c r="CE11" s="16"/>
      <c r="CF11" s="16"/>
      <c r="CG11" s="16"/>
      <c r="CH11" s="16"/>
      <c r="CI11" s="16"/>
      <c r="CJ11" s="16"/>
      <c r="CK11" s="46">
        <v>5</v>
      </c>
      <c r="CL11" s="46">
        <v>1</v>
      </c>
      <c r="CM11" s="16">
        <v>1</v>
      </c>
      <c r="CN11" s="16">
        <v>81</v>
      </c>
      <c r="CO11" s="28"/>
    </row>
    <row r="12" spans="1:93" ht="24.75" customHeight="1">
      <c r="A12" s="13">
        <f t="shared" si="12"/>
        <v>5</v>
      </c>
      <c r="B12" s="30" t="s">
        <v>17</v>
      </c>
      <c r="C12" s="14">
        <v>5</v>
      </c>
      <c r="D12" s="14">
        <v>4</v>
      </c>
      <c r="E12" s="14">
        <v>7</v>
      </c>
      <c r="F12" s="14">
        <v>9</v>
      </c>
      <c r="G12" s="14">
        <v>41</v>
      </c>
      <c r="H12" s="14">
        <v>35</v>
      </c>
      <c r="I12" s="28">
        <v>21</v>
      </c>
      <c r="J12" s="14">
        <v>14</v>
      </c>
      <c r="K12" s="14">
        <v>8</v>
      </c>
      <c r="L12" s="14">
        <v>16</v>
      </c>
      <c r="M12" s="14">
        <v>27</v>
      </c>
      <c r="N12" s="14">
        <v>6</v>
      </c>
      <c r="O12" s="14"/>
      <c r="P12" s="14">
        <v>1</v>
      </c>
      <c r="Q12" s="14">
        <v>15</v>
      </c>
      <c r="R12" s="14">
        <v>12</v>
      </c>
      <c r="S12" s="14">
        <v>4</v>
      </c>
      <c r="T12" s="14">
        <v>7</v>
      </c>
      <c r="U12" s="14">
        <v>3</v>
      </c>
      <c r="V12" s="14">
        <v>3</v>
      </c>
      <c r="W12" s="94">
        <v>49</v>
      </c>
      <c r="X12" s="32">
        <v>16</v>
      </c>
      <c r="Y12" s="15">
        <f t="shared" si="7"/>
        <v>303</v>
      </c>
      <c r="Z12" s="32">
        <v>9</v>
      </c>
      <c r="AA12" s="32"/>
      <c r="AB12"/>
      <c r="AC12" s="12">
        <f t="shared" si="3"/>
        <v>7</v>
      </c>
      <c r="AD12" s="150" t="s">
        <v>223</v>
      </c>
      <c r="AE12" s="112">
        <v>9</v>
      </c>
      <c r="AF12" s="12">
        <v>3</v>
      </c>
      <c r="AG12" s="12">
        <v>47</v>
      </c>
      <c r="AH12" s="55">
        <v>38</v>
      </c>
      <c r="AI12" s="12">
        <v>4</v>
      </c>
      <c r="AJ12" s="12">
        <v>2</v>
      </c>
      <c r="AK12" s="79">
        <f t="shared" si="0"/>
        <v>44</v>
      </c>
      <c r="AL12" s="80">
        <f t="shared" si="14"/>
        <v>6</v>
      </c>
      <c r="AM12" s="85">
        <v>131</v>
      </c>
      <c r="AN12" s="85">
        <v>19</v>
      </c>
      <c r="AO12" s="82">
        <f t="shared" si="1"/>
        <v>0.4318181818181818</v>
      </c>
      <c r="AP12" s="83">
        <f>AM12/184</f>
        <v>0.7119565217391305</v>
      </c>
      <c r="AQ12" s="83">
        <f>(AM12/(AE12*184))*100</f>
        <v>7.9106280193236715</v>
      </c>
      <c r="AR12" s="83">
        <f t="shared" si="2"/>
        <v>4.888888888888889</v>
      </c>
      <c r="AS12" s="83">
        <f>((AE12*AE21)-AM12)/AK12</f>
        <v>3.159090909090909</v>
      </c>
      <c r="AT12" s="83">
        <f>((AI12+AJ12)/AK18)*1000</f>
        <v>4.780876494023904</v>
      </c>
      <c r="AU12" s="83">
        <f>(AJ12/AK18)*1000</f>
        <v>1.5936254980079683</v>
      </c>
      <c r="AV12"/>
      <c r="AW12" s="12">
        <f t="shared" si="8"/>
        <v>6</v>
      </c>
      <c r="AX12" s="11" t="s">
        <v>64</v>
      </c>
      <c r="AY12" s="16"/>
      <c r="AZ12" s="16">
        <v>3</v>
      </c>
      <c r="BA12" s="16">
        <v>3</v>
      </c>
      <c r="BB12" s="16"/>
      <c r="BC12" s="16"/>
      <c r="BD12" s="17">
        <f t="shared" si="4"/>
        <v>3</v>
      </c>
      <c r="BE12" s="17">
        <f t="shared" si="5"/>
        <v>0</v>
      </c>
      <c r="BF12" s="17">
        <f t="shared" si="9"/>
        <v>6</v>
      </c>
      <c r="BG12" s="16"/>
      <c r="BH12" s="16"/>
      <c r="BI12" s="16"/>
      <c r="BJ12" s="16"/>
      <c r="BK12" s="16"/>
      <c r="BL12" s="16"/>
      <c r="BM12" s="16"/>
      <c r="BN12" s="46"/>
      <c r="BO12" s="46"/>
      <c r="BP12" s="16"/>
      <c r="BQ12" s="16">
        <v>6</v>
      </c>
      <c r="BR12" s="24">
        <v>7</v>
      </c>
      <c r="BS12" s="37">
        <f t="shared" si="6"/>
        <v>2.3333333333333335</v>
      </c>
      <c r="BT12" s="28"/>
      <c r="BV12" s="12">
        <f t="shared" si="10"/>
        <v>6</v>
      </c>
      <c r="BW12" s="11" t="s">
        <v>64</v>
      </c>
      <c r="BX12" s="16"/>
      <c r="BY12" s="16">
        <v>3</v>
      </c>
      <c r="BZ12" s="16">
        <v>3</v>
      </c>
      <c r="CA12" s="16"/>
      <c r="CB12" s="16"/>
      <c r="CC12" s="17">
        <f t="shared" si="11"/>
        <v>3</v>
      </c>
      <c r="CD12" s="16"/>
      <c r="CE12" s="16"/>
      <c r="CF12" s="16"/>
      <c r="CG12" s="16"/>
      <c r="CH12" s="16"/>
      <c r="CI12" s="16"/>
      <c r="CJ12" s="16"/>
      <c r="CK12" s="46"/>
      <c r="CL12" s="46"/>
      <c r="CM12" s="16"/>
      <c r="CN12" s="16">
        <v>3</v>
      </c>
      <c r="CO12" s="28"/>
    </row>
    <row r="13" spans="1:93" ht="24.75" customHeight="1">
      <c r="A13" s="13">
        <f t="shared" si="12"/>
        <v>6</v>
      </c>
      <c r="B13" s="30" t="s">
        <v>70</v>
      </c>
      <c r="C13" s="14"/>
      <c r="D13" s="14"/>
      <c r="E13" s="14"/>
      <c r="F13" s="14">
        <v>1</v>
      </c>
      <c r="G13" s="14">
        <v>5</v>
      </c>
      <c r="H13" s="14">
        <v>4</v>
      </c>
      <c r="I13" s="28">
        <v>7</v>
      </c>
      <c r="J13" s="14">
        <v>2</v>
      </c>
      <c r="K13" s="14"/>
      <c r="L13" s="14"/>
      <c r="M13" s="14"/>
      <c r="N13" s="14"/>
      <c r="O13" s="14"/>
      <c r="P13" s="14"/>
      <c r="Q13" s="14">
        <v>1</v>
      </c>
      <c r="R13" s="14"/>
      <c r="S13" s="14"/>
      <c r="T13" s="14"/>
      <c r="U13" s="14"/>
      <c r="V13" s="14"/>
      <c r="W13" s="94"/>
      <c r="X13" s="32"/>
      <c r="Y13" s="15">
        <f t="shared" si="7"/>
        <v>20</v>
      </c>
      <c r="Z13" s="32"/>
      <c r="AA13" s="32"/>
      <c r="AB13"/>
      <c r="AC13" s="12">
        <f t="shared" si="3"/>
        <v>8</v>
      </c>
      <c r="AD13" s="8" t="s">
        <v>224</v>
      </c>
      <c r="AE13" s="16">
        <v>12</v>
      </c>
      <c r="AF13" s="12">
        <v>5</v>
      </c>
      <c r="AG13" s="12">
        <v>35</v>
      </c>
      <c r="AH13" s="55">
        <v>26</v>
      </c>
      <c r="AI13" s="12">
        <v>5</v>
      </c>
      <c r="AJ13" s="12">
        <v>6</v>
      </c>
      <c r="AK13" s="79">
        <f t="shared" si="0"/>
        <v>37</v>
      </c>
      <c r="AL13" s="80">
        <f t="shared" si="14"/>
        <v>3</v>
      </c>
      <c r="AM13" s="85">
        <v>140</v>
      </c>
      <c r="AN13" s="85">
        <v>60</v>
      </c>
      <c r="AO13" s="82">
        <f t="shared" si="1"/>
        <v>1.6216216216216217</v>
      </c>
      <c r="AP13" s="83">
        <f>AM13/AE21</f>
        <v>4.666666666666667</v>
      </c>
      <c r="AQ13" s="83">
        <f>(AM13/(AE13*AE21))*100</f>
        <v>38.88888888888889</v>
      </c>
      <c r="AR13" s="83">
        <f t="shared" si="2"/>
        <v>3.0833333333333335</v>
      </c>
      <c r="AS13" s="83">
        <f>((AE13*AE21)-AM13)/AK13</f>
        <v>5.945945945945946</v>
      </c>
      <c r="AT13" s="83">
        <f>((AI13+AJ13)/AK18)*1000</f>
        <v>8.764940239043826</v>
      </c>
      <c r="AU13" s="83">
        <f>(AJ13/AK18)*1000</f>
        <v>4.780876494023904</v>
      </c>
      <c r="AV13"/>
      <c r="AW13" s="12">
        <f t="shared" si="8"/>
        <v>7</v>
      </c>
      <c r="AX13" s="11" t="s">
        <v>38</v>
      </c>
      <c r="AY13" s="16">
        <v>10</v>
      </c>
      <c r="AZ13" s="16">
        <v>95</v>
      </c>
      <c r="BA13" s="16">
        <v>72</v>
      </c>
      <c r="BB13" s="16">
        <v>6</v>
      </c>
      <c r="BC13" s="16">
        <v>6</v>
      </c>
      <c r="BD13" s="17">
        <f t="shared" si="4"/>
        <v>84</v>
      </c>
      <c r="BE13" s="17">
        <f t="shared" si="5"/>
        <v>21</v>
      </c>
      <c r="BF13" s="17">
        <f t="shared" si="9"/>
        <v>637</v>
      </c>
      <c r="BG13" s="16">
        <v>77</v>
      </c>
      <c r="BH13" s="16"/>
      <c r="BI13" s="16">
        <v>1</v>
      </c>
      <c r="BJ13" s="16"/>
      <c r="BK13" s="16"/>
      <c r="BL13" s="16"/>
      <c r="BM13" s="16"/>
      <c r="BN13" s="46">
        <v>40</v>
      </c>
      <c r="BO13" s="46">
        <v>76</v>
      </c>
      <c r="BP13" s="16">
        <v>51</v>
      </c>
      <c r="BQ13" s="16">
        <v>392</v>
      </c>
      <c r="BR13" s="24">
        <v>433</v>
      </c>
      <c r="BS13" s="37">
        <f t="shared" si="6"/>
        <v>5.154761904761905</v>
      </c>
      <c r="BT13" s="28"/>
      <c r="BV13" s="12">
        <f t="shared" si="10"/>
        <v>7</v>
      </c>
      <c r="BW13" s="11" t="s">
        <v>38</v>
      </c>
      <c r="BX13" s="16">
        <v>10</v>
      </c>
      <c r="BY13" s="16">
        <v>95</v>
      </c>
      <c r="BZ13" s="16">
        <v>72</v>
      </c>
      <c r="CA13" s="16">
        <v>6</v>
      </c>
      <c r="CB13" s="16">
        <v>6</v>
      </c>
      <c r="CC13" s="17">
        <f t="shared" si="11"/>
        <v>84</v>
      </c>
      <c r="CD13" s="16">
        <v>9</v>
      </c>
      <c r="CE13" s="16"/>
      <c r="CF13" s="16">
        <v>1</v>
      </c>
      <c r="CG13" s="16"/>
      <c r="CH13" s="16"/>
      <c r="CI13" s="16"/>
      <c r="CJ13" s="16"/>
      <c r="CK13" s="46">
        <v>3</v>
      </c>
      <c r="CL13" s="46">
        <v>13</v>
      </c>
      <c r="CM13" s="16">
        <v>7</v>
      </c>
      <c r="CN13" s="16">
        <v>51</v>
      </c>
      <c r="CO13" s="28"/>
    </row>
    <row r="14" spans="1:93" ht="24.75" customHeight="1">
      <c r="A14" s="13">
        <f t="shared" si="12"/>
        <v>7</v>
      </c>
      <c r="B14" s="11" t="s">
        <v>99</v>
      </c>
      <c r="C14" s="14"/>
      <c r="D14" s="14"/>
      <c r="E14" s="14"/>
      <c r="F14" s="14">
        <v>1</v>
      </c>
      <c r="G14" s="14">
        <v>4</v>
      </c>
      <c r="H14" s="14">
        <v>2</v>
      </c>
      <c r="I14" s="28">
        <v>6</v>
      </c>
      <c r="J14" s="14"/>
      <c r="K14" s="14">
        <v>6</v>
      </c>
      <c r="L14" s="14">
        <v>1</v>
      </c>
      <c r="M14" s="14">
        <v>5</v>
      </c>
      <c r="N14" s="14"/>
      <c r="O14" s="14"/>
      <c r="P14" s="14"/>
      <c r="Q14" s="14">
        <v>2</v>
      </c>
      <c r="R14" s="14"/>
      <c r="S14" s="14"/>
      <c r="T14" s="14"/>
      <c r="U14" s="14"/>
      <c r="V14" s="14"/>
      <c r="W14" s="94">
        <v>1</v>
      </c>
      <c r="X14" s="32"/>
      <c r="Y14" s="15">
        <f t="shared" si="7"/>
        <v>28</v>
      </c>
      <c r="Z14" s="32"/>
      <c r="AA14" s="32"/>
      <c r="AB14"/>
      <c r="AC14" s="12">
        <f t="shared" si="3"/>
        <v>9</v>
      </c>
      <c r="AD14" s="106" t="s">
        <v>157</v>
      </c>
      <c r="AE14" s="16">
        <v>5</v>
      </c>
      <c r="AF14" s="12">
        <v>4</v>
      </c>
      <c r="AG14" s="12">
        <v>17</v>
      </c>
      <c r="AH14" s="55">
        <v>17</v>
      </c>
      <c r="AI14" s="12">
        <v>2</v>
      </c>
      <c r="AJ14" s="12"/>
      <c r="AK14" s="79">
        <f t="shared" si="0"/>
        <v>19</v>
      </c>
      <c r="AL14" s="80">
        <f t="shared" si="14"/>
        <v>2</v>
      </c>
      <c r="AM14" s="85">
        <v>80</v>
      </c>
      <c r="AN14" s="85">
        <v>11</v>
      </c>
      <c r="AO14" s="82">
        <f t="shared" si="1"/>
        <v>0.5789473684210527</v>
      </c>
      <c r="AP14" s="83">
        <f>AM14/AE21</f>
        <v>2.6666666666666665</v>
      </c>
      <c r="AQ14" s="83">
        <f>(AM14/(AE14*AE21))*100</f>
        <v>53.333333333333336</v>
      </c>
      <c r="AR14" s="83">
        <f t="shared" si="2"/>
        <v>3.8</v>
      </c>
      <c r="AS14" s="83">
        <f>((AE14*AE21)-AM14)/AK14</f>
        <v>3.6842105263157894</v>
      </c>
      <c r="AT14" s="83">
        <f>((AI14+AJ14)/AK18)*1000</f>
        <v>1.5936254980079683</v>
      </c>
      <c r="AU14" s="83">
        <f>(AJ14/AK18)*1000</f>
        <v>0</v>
      </c>
      <c r="AV14"/>
      <c r="AW14" s="12">
        <f t="shared" si="8"/>
        <v>8</v>
      </c>
      <c r="AX14" s="11" t="s">
        <v>39</v>
      </c>
      <c r="AY14" s="16"/>
      <c r="AZ14" s="16">
        <v>13</v>
      </c>
      <c r="BA14" s="16">
        <v>13</v>
      </c>
      <c r="BB14" s="16"/>
      <c r="BC14" s="16"/>
      <c r="BD14" s="17">
        <f t="shared" si="4"/>
        <v>13</v>
      </c>
      <c r="BE14" s="17">
        <f t="shared" si="5"/>
        <v>0</v>
      </c>
      <c r="BF14" s="17">
        <f t="shared" si="9"/>
        <v>31</v>
      </c>
      <c r="BG14" s="16"/>
      <c r="BH14" s="16"/>
      <c r="BI14" s="16"/>
      <c r="BJ14" s="16"/>
      <c r="BK14" s="16"/>
      <c r="BL14" s="16"/>
      <c r="BM14" s="16"/>
      <c r="BN14" s="46">
        <v>6</v>
      </c>
      <c r="BO14" s="46">
        <v>2</v>
      </c>
      <c r="BP14" s="16"/>
      <c r="BQ14" s="16">
        <v>23</v>
      </c>
      <c r="BR14" s="24">
        <v>27</v>
      </c>
      <c r="BS14" s="37">
        <f t="shared" si="6"/>
        <v>2.076923076923077</v>
      </c>
      <c r="BT14" s="28"/>
      <c r="BV14" s="12">
        <f t="shared" si="10"/>
        <v>8</v>
      </c>
      <c r="BW14" s="11" t="s">
        <v>39</v>
      </c>
      <c r="BX14" s="16"/>
      <c r="BY14" s="16">
        <v>13</v>
      </c>
      <c r="BZ14" s="16">
        <v>13</v>
      </c>
      <c r="CA14" s="16"/>
      <c r="CB14" s="16"/>
      <c r="CC14" s="17">
        <f t="shared" si="11"/>
        <v>13</v>
      </c>
      <c r="CD14" s="16"/>
      <c r="CE14" s="16"/>
      <c r="CF14" s="16"/>
      <c r="CG14" s="16"/>
      <c r="CH14" s="16"/>
      <c r="CI14" s="16"/>
      <c r="CJ14" s="16"/>
      <c r="CK14" s="46">
        <v>2</v>
      </c>
      <c r="CL14" s="46">
        <v>1</v>
      </c>
      <c r="CM14" s="16">
        <v>1</v>
      </c>
      <c r="CN14" s="16">
        <v>9</v>
      </c>
      <c r="CO14" s="28"/>
    </row>
    <row r="15" spans="1:93" ht="24.75" customHeight="1">
      <c r="A15" s="13">
        <f t="shared" si="12"/>
        <v>8</v>
      </c>
      <c r="B15" s="30" t="s">
        <v>12</v>
      </c>
      <c r="C15" s="14">
        <v>86</v>
      </c>
      <c r="D15" s="14">
        <v>57</v>
      </c>
      <c r="E15" s="14">
        <v>115</v>
      </c>
      <c r="F15" s="14">
        <v>58</v>
      </c>
      <c r="G15" s="14">
        <v>5</v>
      </c>
      <c r="H15" s="14">
        <v>3</v>
      </c>
      <c r="I15" s="28">
        <v>3</v>
      </c>
      <c r="J15" s="14">
        <v>3</v>
      </c>
      <c r="K15" s="14"/>
      <c r="L15" s="14">
        <v>190</v>
      </c>
      <c r="M15" s="14">
        <v>194</v>
      </c>
      <c r="N15" s="14">
        <v>98</v>
      </c>
      <c r="O15" s="14"/>
      <c r="P15" s="14">
        <v>18</v>
      </c>
      <c r="Q15" s="14">
        <v>99</v>
      </c>
      <c r="R15" s="14">
        <v>49</v>
      </c>
      <c r="S15" s="14">
        <v>15</v>
      </c>
      <c r="T15" s="14">
        <v>54</v>
      </c>
      <c r="U15" s="14">
        <v>64</v>
      </c>
      <c r="V15" s="14">
        <v>81</v>
      </c>
      <c r="W15" s="94">
        <v>4</v>
      </c>
      <c r="X15" s="32">
        <v>11</v>
      </c>
      <c r="Y15" s="15">
        <f t="shared" si="7"/>
        <v>1207</v>
      </c>
      <c r="Z15" s="32">
        <v>42</v>
      </c>
      <c r="AA15" s="32"/>
      <c r="AB15"/>
      <c r="AC15" s="12">
        <f t="shared" si="3"/>
        <v>10</v>
      </c>
      <c r="AD15" s="71" t="s">
        <v>139</v>
      </c>
      <c r="AE15" s="16">
        <v>5</v>
      </c>
      <c r="AF15" s="12">
        <v>4</v>
      </c>
      <c r="AG15" s="12">
        <v>15</v>
      </c>
      <c r="AH15" s="55">
        <v>8</v>
      </c>
      <c r="AI15" s="12"/>
      <c r="AJ15" s="12">
        <v>6</v>
      </c>
      <c r="AK15" s="79">
        <f t="shared" si="0"/>
        <v>14</v>
      </c>
      <c r="AL15" s="80">
        <f t="shared" si="14"/>
        <v>5</v>
      </c>
      <c r="AM15" s="85">
        <v>158</v>
      </c>
      <c r="AN15" s="85">
        <v>94</v>
      </c>
      <c r="AO15" s="82">
        <f t="shared" si="1"/>
        <v>6.714285714285714</v>
      </c>
      <c r="AP15" s="83">
        <f>AM15/AE21</f>
        <v>5.266666666666667</v>
      </c>
      <c r="AQ15" s="83">
        <f>(AM15/(AE15*AE21))*100</f>
        <v>105.33333333333333</v>
      </c>
      <c r="AR15" s="83">
        <f t="shared" si="2"/>
        <v>2.8</v>
      </c>
      <c r="AS15" s="83">
        <f>((AE15*AE21)-AM15)/AK15</f>
        <v>-0.5714285714285714</v>
      </c>
      <c r="AT15" s="83">
        <f>((AI15+AJ15)/AK18)*1000</f>
        <v>4.780876494023904</v>
      </c>
      <c r="AU15" s="83">
        <f>(AJ15/AK18)*1000</f>
        <v>4.780876494023904</v>
      </c>
      <c r="AV15"/>
      <c r="AW15" s="12">
        <f t="shared" si="8"/>
        <v>9</v>
      </c>
      <c r="AX15" s="11" t="s">
        <v>40</v>
      </c>
      <c r="AY15" s="16">
        <v>6</v>
      </c>
      <c r="AZ15" s="16">
        <v>34</v>
      </c>
      <c r="BA15" s="16">
        <v>38</v>
      </c>
      <c r="BB15" s="16"/>
      <c r="BC15" s="16"/>
      <c r="BD15" s="17">
        <f t="shared" si="4"/>
        <v>38</v>
      </c>
      <c r="BE15" s="17">
        <f t="shared" si="5"/>
        <v>2</v>
      </c>
      <c r="BF15" s="17">
        <f t="shared" si="9"/>
        <v>77</v>
      </c>
      <c r="BG15" s="16"/>
      <c r="BH15" s="16"/>
      <c r="BI15" s="16"/>
      <c r="BJ15" s="16"/>
      <c r="BK15" s="16"/>
      <c r="BL15" s="16"/>
      <c r="BM15" s="16"/>
      <c r="BN15" s="46"/>
      <c r="BO15" s="46">
        <v>11</v>
      </c>
      <c r="BP15" s="16">
        <v>18</v>
      </c>
      <c r="BQ15" s="16">
        <v>48</v>
      </c>
      <c r="BR15" s="24">
        <v>78</v>
      </c>
      <c r="BS15" s="37">
        <f t="shared" si="6"/>
        <v>2.0526315789473686</v>
      </c>
      <c r="BT15" s="28"/>
      <c r="BV15" s="12">
        <f t="shared" si="10"/>
        <v>9</v>
      </c>
      <c r="BW15" s="11" t="s">
        <v>40</v>
      </c>
      <c r="BX15" s="16">
        <v>6</v>
      </c>
      <c r="BY15" s="16">
        <v>34</v>
      </c>
      <c r="BZ15" s="16">
        <v>38</v>
      </c>
      <c r="CA15" s="16"/>
      <c r="CB15" s="16"/>
      <c r="CC15" s="17">
        <f t="shared" si="11"/>
        <v>38</v>
      </c>
      <c r="CD15" s="16"/>
      <c r="CE15" s="16"/>
      <c r="CF15" s="16"/>
      <c r="CG15" s="16"/>
      <c r="CH15" s="16"/>
      <c r="CI15" s="16"/>
      <c r="CJ15" s="16"/>
      <c r="CK15" s="46"/>
      <c r="CL15" s="46">
        <v>7</v>
      </c>
      <c r="CM15" s="16">
        <v>4</v>
      </c>
      <c r="CN15" s="16">
        <v>27</v>
      </c>
      <c r="CO15" s="28"/>
    </row>
    <row r="16" spans="1:93" ht="24.75" customHeight="1">
      <c r="A16" s="13">
        <v>9</v>
      </c>
      <c r="B16" s="30" t="s">
        <v>84</v>
      </c>
      <c r="C16" s="15">
        <f>C15+C14+C13</f>
        <v>86</v>
      </c>
      <c r="D16" s="15">
        <f aca="true" t="shared" si="15" ref="D16:U16">D15+D14+D13</f>
        <v>57</v>
      </c>
      <c r="E16" s="15">
        <f t="shared" si="15"/>
        <v>115</v>
      </c>
      <c r="F16" s="15">
        <f t="shared" si="15"/>
        <v>60</v>
      </c>
      <c r="G16" s="15">
        <f t="shared" si="15"/>
        <v>14</v>
      </c>
      <c r="H16" s="15">
        <f>H15+H14+H13</f>
        <v>9</v>
      </c>
      <c r="I16" s="15">
        <f>I15+I14+I13</f>
        <v>16</v>
      </c>
      <c r="J16" s="15">
        <f>J15+J14+J13</f>
        <v>5</v>
      </c>
      <c r="K16" s="15">
        <f>K15+K14+K13</f>
        <v>6</v>
      </c>
      <c r="L16" s="15">
        <f>L15+L14+L13</f>
        <v>191</v>
      </c>
      <c r="M16" s="15">
        <f t="shared" si="15"/>
        <v>199</v>
      </c>
      <c r="N16" s="15">
        <f t="shared" si="15"/>
        <v>98</v>
      </c>
      <c r="O16" s="15">
        <f t="shared" si="15"/>
        <v>0</v>
      </c>
      <c r="P16" s="15">
        <f t="shared" si="15"/>
        <v>18</v>
      </c>
      <c r="Q16" s="15">
        <f t="shared" si="15"/>
        <v>102</v>
      </c>
      <c r="R16" s="15">
        <f t="shared" si="15"/>
        <v>49</v>
      </c>
      <c r="S16" s="15">
        <f t="shared" si="15"/>
        <v>15</v>
      </c>
      <c r="T16" s="15">
        <f t="shared" si="15"/>
        <v>54</v>
      </c>
      <c r="U16" s="15">
        <f t="shared" si="15"/>
        <v>64</v>
      </c>
      <c r="V16" s="15">
        <f>V15+V14+V13</f>
        <v>81</v>
      </c>
      <c r="W16" s="95">
        <f>W15+W14+W13</f>
        <v>5</v>
      </c>
      <c r="X16" s="15">
        <f>SUM(X13:X15)</f>
        <v>11</v>
      </c>
      <c r="Y16" s="15">
        <f t="shared" si="7"/>
        <v>1255</v>
      </c>
      <c r="Z16" s="15">
        <f>Z15+Z14+Z13</f>
        <v>42</v>
      </c>
      <c r="AA16" s="15">
        <f>AA15+AA14+AA13</f>
        <v>0</v>
      </c>
      <c r="AB16"/>
      <c r="AC16" s="12">
        <f t="shared" si="3"/>
        <v>11</v>
      </c>
      <c r="AD16" s="8" t="s">
        <v>58</v>
      </c>
      <c r="AE16" s="16">
        <v>10</v>
      </c>
      <c r="AF16" s="12">
        <v>8</v>
      </c>
      <c r="AG16" s="12">
        <v>25</v>
      </c>
      <c r="AH16" s="55">
        <v>27</v>
      </c>
      <c r="AI16" s="12"/>
      <c r="AJ16" s="12"/>
      <c r="AK16" s="79">
        <f t="shared" si="0"/>
        <v>27</v>
      </c>
      <c r="AL16" s="80">
        <f t="shared" si="14"/>
        <v>6</v>
      </c>
      <c r="AM16" s="85">
        <v>121</v>
      </c>
      <c r="AN16" s="85">
        <v>117</v>
      </c>
      <c r="AO16" s="82">
        <f t="shared" si="1"/>
        <v>4.333333333333333</v>
      </c>
      <c r="AP16" s="83">
        <f>AM16/AE21</f>
        <v>4.033333333333333</v>
      </c>
      <c r="AQ16" s="83">
        <f>(AM16/(AE16*AE21))*100</f>
        <v>40.33333333333333</v>
      </c>
      <c r="AR16" s="83">
        <f t="shared" si="2"/>
        <v>2.7</v>
      </c>
      <c r="AS16" s="83">
        <f>((AE16*AE21)-AM16)/AK16</f>
        <v>6.62962962962963</v>
      </c>
      <c r="AT16" s="83">
        <f>((AI16+AJ16)/AK18)*1000</f>
        <v>0</v>
      </c>
      <c r="AU16" s="83">
        <f>(AJ16/AK18)*1000</f>
        <v>0</v>
      </c>
      <c r="AV16"/>
      <c r="AW16" s="12">
        <f t="shared" si="8"/>
        <v>10</v>
      </c>
      <c r="AX16" s="11" t="s">
        <v>62</v>
      </c>
      <c r="AY16" s="16">
        <v>5</v>
      </c>
      <c r="AZ16" s="16">
        <v>77</v>
      </c>
      <c r="BA16" s="16">
        <v>68</v>
      </c>
      <c r="BB16" s="16">
        <v>3</v>
      </c>
      <c r="BC16" s="16">
        <v>6</v>
      </c>
      <c r="BD16" s="17">
        <f t="shared" si="4"/>
        <v>77</v>
      </c>
      <c r="BE16" s="17">
        <f t="shared" si="5"/>
        <v>5</v>
      </c>
      <c r="BF16" s="17">
        <f t="shared" si="9"/>
        <v>409</v>
      </c>
      <c r="BG16" s="16">
        <v>18</v>
      </c>
      <c r="BH16" s="16"/>
      <c r="BI16" s="16">
        <v>31</v>
      </c>
      <c r="BJ16" s="16"/>
      <c r="BK16" s="16"/>
      <c r="BL16" s="16">
        <v>62</v>
      </c>
      <c r="BM16" s="16"/>
      <c r="BN16" s="46">
        <v>12</v>
      </c>
      <c r="BO16" s="46">
        <v>27</v>
      </c>
      <c r="BP16" s="16">
        <v>25</v>
      </c>
      <c r="BQ16" s="16">
        <v>234</v>
      </c>
      <c r="BR16" s="24">
        <v>427</v>
      </c>
      <c r="BS16" s="37">
        <f t="shared" si="6"/>
        <v>5.545454545454546</v>
      </c>
      <c r="BT16" s="28"/>
      <c r="BV16" s="12">
        <f t="shared" si="10"/>
        <v>10</v>
      </c>
      <c r="BW16" s="11" t="s">
        <v>62</v>
      </c>
      <c r="BX16" s="16">
        <v>5</v>
      </c>
      <c r="BY16" s="16">
        <v>77</v>
      </c>
      <c r="BZ16" s="16">
        <v>68</v>
      </c>
      <c r="CA16" s="16">
        <v>3</v>
      </c>
      <c r="CB16" s="16">
        <v>6</v>
      </c>
      <c r="CC16" s="17">
        <f t="shared" si="11"/>
        <v>77</v>
      </c>
      <c r="CD16" s="16">
        <v>1</v>
      </c>
      <c r="CE16" s="16"/>
      <c r="CF16" s="16">
        <v>4</v>
      </c>
      <c r="CG16" s="16"/>
      <c r="CH16" s="16"/>
      <c r="CI16" s="16">
        <v>4</v>
      </c>
      <c r="CJ16" s="16"/>
      <c r="CK16" s="46">
        <v>2</v>
      </c>
      <c r="CL16" s="46">
        <v>2</v>
      </c>
      <c r="CM16" s="16">
        <v>4</v>
      </c>
      <c r="CN16" s="16">
        <v>60</v>
      </c>
      <c r="CO16" s="28"/>
    </row>
    <row r="17" spans="1:93" ht="24.75" customHeight="1">
      <c r="A17" s="13">
        <v>10</v>
      </c>
      <c r="B17" s="30" t="s">
        <v>85</v>
      </c>
      <c r="C17" s="15">
        <f>(C11-(C12+C16))</f>
        <v>12</v>
      </c>
      <c r="D17" s="15">
        <f aca="true" t="shared" si="16" ref="D17:U17">(D11-(D12+D16))</f>
        <v>11</v>
      </c>
      <c r="E17" s="15">
        <f t="shared" si="16"/>
        <v>18</v>
      </c>
      <c r="F17" s="15">
        <f t="shared" si="16"/>
        <v>6</v>
      </c>
      <c r="G17" s="15">
        <f t="shared" si="16"/>
        <v>10</v>
      </c>
      <c r="H17" s="15">
        <f>(H11-(H12+H16))</f>
        <v>6</v>
      </c>
      <c r="I17" s="15">
        <f>(I11-(I12+I16))</f>
        <v>3</v>
      </c>
      <c r="J17" s="15">
        <f>(J11-(J12+J16))</f>
        <v>2</v>
      </c>
      <c r="K17" s="15">
        <f>(K11-(K12+K16))</f>
        <v>5</v>
      </c>
      <c r="L17" s="15">
        <f>(L11-(L12+L16))</f>
        <v>15</v>
      </c>
      <c r="M17" s="15">
        <f t="shared" si="16"/>
        <v>20</v>
      </c>
      <c r="N17" s="15">
        <f t="shared" si="16"/>
        <v>11</v>
      </c>
      <c r="O17" s="15">
        <f t="shared" si="16"/>
        <v>1</v>
      </c>
      <c r="P17" s="15">
        <f t="shared" si="16"/>
        <v>8</v>
      </c>
      <c r="Q17" s="15">
        <f t="shared" si="16"/>
        <v>24</v>
      </c>
      <c r="R17" s="15">
        <f t="shared" si="16"/>
        <v>9</v>
      </c>
      <c r="S17" s="15">
        <f t="shared" si="16"/>
        <v>2</v>
      </c>
      <c r="T17" s="15">
        <f t="shared" si="16"/>
        <v>9</v>
      </c>
      <c r="U17" s="15">
        <f t="shared" si="16"/>
        <v>3</v>
      </c>
      <c r="V17" s="15">
        <f>(V11-(V12+V16))</f>
        <v>8</v>
      </c>
      <c r="W17" s="95">
        <f>(W11-(W12+W16))</f>
        <v>2</v>
      </c>
      <c r="X17" s="15">
        <f>(X11-(X12+X16))</f>
        <v>6</v>
      </c>
      <c r="Y17" s="15">
        <f t="shared" si="7"/>
        <v>191</v>
      </c>
      <c r="Z17" s="15">
        <f>(Z11-(Z12+Z16))</f>
        <v>5</v>
      </c>
      <c r="AA17" s="15">
        <f>(AA11-(AA12+AA16))</f>
        <v>0</v>
      </c>
      <c r="AB17"/>
      <c r="AC17" s="12">
        <f t="shared" si="3"/>
        <v>12</v>
      </c>
      <c r="AD17" s="8" t="s">
        <v>174</v>
      </c>
      <c r="AE17" s="16">
        <v>16</v>
      </c>
      <c r="AF17" s="28">
        <v>4</v>
      </c>
      <c r="AG17" s="28">
        <v>17</v>
      </c>
      <c r="AH17" s="28">
        <v>19</v>
      </c>
      <c r="AI17" s="28"/>
      <c r="AJ17" s="28"/>
      <c r="AK17" s="79">
        <f>SUM(AH17:AJ17)</f>
        <v>19</v>
      </c>
      <c r="AL17" s="80">
        <f>((SUM(AF17:AG17))-(SUM(AH17:AJ17)))</f>
        <v>2</v>
      </c>
      <c r="AM17" s="28">
        <v>129</v>
      </c>
      <c r="AN17" s="28">
        <v>109</v>
      </c>
      <c r="AO17" s="82">
        <f>AN17/AK17</f>
        <v>5.7368421052631575</v>
      </c>
      <c r="AP17" s="83">
        <f>AM17/AE21</f>
        <v>4.3</v>
      </c>
      <c r="AQ17" s="83">
        <f>(AM17/(AE17*AE21))*100</f>
        <v>26.875</v>
      </c>
      <c r="AR17" s="83">
        <f>AK17/AE17</f>
        <v>1.1875</v>
      </c>
      <c r="AS17" s="83">
        <f>((AE17*AE21)-AM17)/AK17</f>
        <v>18.473684210526315</v>
      </c>
      <c r="AT17" s="83">
        <f>((AI17+AJ17)/AK19)*1000</f>
        <v>0</v>
      </c>
      <c r="AU17" s="83">
        <f>(AJ17/AK19)*1000</f>
        <v>0</v>
      </c>
      <c r="AV17"/>
      <c r="AW17" s="12">
        <f t="shared" si="8"/>
        <v>11</v>
      </c>
      <c r="AX17" s="11" t="s">
        <v>41</v>
      </c>
      <c r="AY17" s="16">
        <v>3</v>
      </c>
      <c r="AZ17" s="16">
        <v>1</v>
      </c>
      <c r="BA17" s="16">
        <v>1</v>
      </c>
      <c r="BB17" s="16"/>
      <c r="BC17" s="16"/>
      <c r="BD17" s="17">
        <f t="shared" si="4"/>
        <v>1</v>
      </c>
      <c r="BE17" s="17">
        <f t="shared" si="5"/>
        <v>3</v>
      </c>
      <c r="BF17" s="17">
        <f t="shared" si="9"/>
        <v>12</v>
      </c>
      <c r="BG17" s="16"/>
      <c r="BH17" s="16"/>
      <c r="BI17" s="16"/>
      <c r="BJ17" s="16"/>
      <c r="BK17" s="16"/>
      <c r="BL17" s="16"/>
      <c r="BM17" s="16"/>
      <c r="BN17" s="46"/>
      <c r="BO17" s="46"/>
      <c r="BP17" s="16"/>
      <c r="BQ17" s="16">
        <v>12</v>
      </c>
      <c r="BR17" s="24">
        <v>5</v>
      </c>
      <c r="BS17" s="37">
        <f t="shared" si="6"/>
        <v>5</v>
      </c>
      <c r="BT17" s="28"/>
      <c r="BV17" s="12">
        <f t="shared" si="10"/>
        <v>11</v>
      </c>
      <c r="BW17" s="11" t="s">
        <v>41</v>
      </c>
      <c r="BX17" s="16">
        <v>3</v>
      </c>
      <c r="BY17" s="16">
        <v>1</v>
      </c>
      <c r="BZ17" s="16">
        <v>1</v>
      </c>
      <c r="CA17" s="16"/>
      <c r="CB17" s="16"/>
      <c r="CC17" s="17">
        <f t="shared" si="11"/>
        <v>1</v>
      </c>
      <c r="CD17" s="16"/>
      <c r="CE17" s="16"/>
      <c r="CF17" s="16"/>
      <c r="CG17" s="16"/>
      <c r="CH17" s="16"/>
      <c r="CI17" s="16"/>
      <c r="CJ17" s="16"/>
      <c r="CK17" s="46"/>
      <c r="CL17" s="46"/>
      <c r="CM17" s="16"/>
      <c r="CN17" s="16">
        <v>1</v>
      </c>
      <c r="CO17" s="28"/>
    </row>
    <row r="18" spans="1:93" ht="24.75" customHeight="1">
      <c r="A18" s="13">
        <v>11</v>
      </c>
      <c r="B18" s="30" t="s">
        <v>11</v>
      </c>
      <c r="C18" s="14">
        <v>177</v>
      </c>
      <c r="D18" s="14">
        <v>276</v>
      </c>
      <c r="E18" s="14">
        <v>448</v>
      </c>
      <c r="F18" s="14">
        <v>233</v>
      </c>
      <c r="G18" s="14">
        <v>336</v>
      </c>
      <c r="H18" s="14">
        <v>131</v>
      </c>
      <c r="I18" s="28">
        <v>140</v>
      </c>
      <c r="J18" s="14">
        <v>80</v>
      </c>
      <c r="K18" s="14">
        <v>158</v>
      </c>
      <c r="L18" s="14">
        <v>656</v>
      </c>
      <c r="M18" s="14">
        <v>737</v>
      </c>
      <c r="N18" s="14">
        <v>489</v>
      </c>
      <c r="O18" s="14">
        <v>7</v>
      </c>
      <c r="P18" s="14">
        <v>191</v>
      </c>
      <c r="Q18" s="14">
        <v>843</v>
      </c>
      <c r="R18" s="14">
        <v>265</v>
      </c>
      <c r="S18" s="14">
        <v>129</v>
      </c>
      <c r="T18" s="14">
        <v>311</v>
      </c>
      <c r="U18" s="14">
        <v>218</v>
      </c>
      <c r="V18" s="14">
        <v>314</v>
      </c>
      <c r="W18" s="94">
        <v>92</v>
      </c>
      <c r="X18" s="32">
        <v>121</v>
      </c>
      <c r="Y18" s="15">
        <f t="shared" si="7"/>
        <v>6352</v>
      </c>
      <c r="Z18" s="32">
        <v>77</v>
      </c>
      <c r="AA18" s="32"/>
      <c r="AB18"/>
      <c r="AC18" s="210" t="s">
        <v>93</v>
      </c>
      <c r="AD18" s="211"/>
      <c r="AE18" s="86">
        <f>SUM(AE6:AE17)</f>
        <v>378</v>
      </c>
      <c r="AF18" s="86">
        <f aca="true" t="shared" si="17" ref="AF18:AN18">SUM(AF6:AF17)</f>
        <v>194</v>
      </c>
      <c r="AG18" s="86">
        <f t="shared" si="17"/>
        <v>1252</v>
      </c>
      <c r="AH18" s="86">
        <f t="shared" si="17"/>
        <v>1207</v>
      </c>
      <c r="AI18" s="86">
        <f t="shared" si="17"/>
        <v>20</v>
      </c>
      <c r="AJ18" s="86">
        <f t="shared" si="17"/>
        <v>28</v>
      </c>
      <c r="AK18" s="86">
        <f t="shared" si="17"/>
        <v>1255</v>
      </c>
      <c r="AL18" s="86">
        <f t="shared" si="17"/>
        <v>191</v>
      </c>
      <c r="AM18" s="86">
        <f t="shared" si="17"/>
        <v>6352</v>
      </c>
      <c r="AN18" s="86">
        <f t="shared" si="17"/>
        <v>5348</v>
      </c>
      <c r="AO18" s="82">
        <f>AN18/AK18</f>
        <v>4.261354581673307</v>
      </c>
      <c r="AP18" s="83">
        <f>AM18/AE21</f>
        <v>211.73333333333332</v>
      </c>
      <c r="AQ18" s="83">
        <f>(AM18/(AE18*AE21))*100</f>
        <v>56.01410934744268</v>
      </c>
      <c r="AR18" s="83">
        <f>AK18/AE18</f>
        <v>3.32010582010582</v>
      </c>
      <c r="AS18" s="83">
        <f>((AE18*AE21)-AM18)/AK18</f>
        <v>3.9745019920318727</v>
      </c>
      <c r="AT18" s="83">
        <f>((AI18+AJ18)/AK18)*1000</f>
        <v>38.24701195219123</v>
      </c>
      <c r="AU18" s="83">
        <f>(AJ18/AK18)*1000</f>
        <v>22.310756972111555</v>
      </c>
      <c r="AV18"/>
      <c r="AW18" s="12">
        <f t="shared" si="8"/>
        <v>12</v>
      </c>
      <c r="AX18" s="11" t="s">
        <v>43</v>
      </c>
      <c r="AY18" s="16">
        <v>11</v>
      </c>
      <c r="AZ18" s="16">
        <v>41</v>
      </c>
      <c r="BA18" s="16">
        <v>49</v>
      </c>
      <c r="BB18" s="16"/>
      <c r="BC18" s="16"/>
      <c r="BD18" s="17">
        <f t="shared" si="4"/>
        <v>49</v>
      </c>
      <c r="BE18" s="17">
        <f t="shared" si="5"/>
        <v>3</v>
      </c>
      <c r="BF18" s="17">
        <f t="shared" si="9"/>
        <v>229</v>
      </c>
      <c r="BG18" s="16"/>
      <c r="BH18" s="16"/>
      <c r="BI18" s="16"/>
      <c r="BJ18" s="16"/>
      <c r="BK18" s="16"/>
      <c r="BL18" s="16"/>
      <c r="BM18" s="16"/>
      <c r="BN18" s="46">
        <v>2</v>
      </c>
      <c r="BO18" s="46">
        <v>40</v>
      </c>
      <c r="BP18" s="16">
        <v>57</v>
      </c>
      <c r="BQ18" s="16">
        <v>130</v>
      </c>
      <c r="BR18" s="24">
        <v>203</v>
      </c>
      <c r="BS18" s="37">
        <f t="shared" si="6"/>
        <v>4.142857142857143</v>
      </c>
      <c r="BT18" s="28"/>
      <c r="BV18" s="12">
        <f t="shared" si="10"/>
        <v>12</v>
      </c>
      <c r="BW18" s="11" t="s">
        <v>43</v>
      </c>
      <c r="BX18" s="16">
        <v>11</v>
      </c>
      <c r="BY18" s="16">
        <v>41</v>
      </c>
      <c r="BZ18" s="16">
        <v>49</v>
      </c>
      <c r="CA18" s="16"/>
      <c r="CB18" s="16"/>
      <c r="CC18" s="17">
        <f t="shared" si="11"/>
        <v>49</v>
      </c>
      <c r="CD18" s="16"/>
      <c r="CE18" s="16"/>
      <c r="CF18" s="16"/>
      <c r="CG18" s="16"/>
      <c r="CH18" s="16"/>
      <c r="CI18" s="16"/>
      <c r="CJ18" s="16"/>
      <c r="CK18" s="46">
        <v>1</v>
      </c>
      <c r="CL18" s="46">
        <v>9</v>
      </c>
      <c r="CM18" s="16">
        <v>7</v>
      </c>
      <c r="CN18" s="16">
        <v>32</v>
      </c>
      <c r="CO18" s="28"/>
    </row>
    <row r="19" spans="1:93" ht="24.75" customHeight="1">
      <c r="A19" s="13">
        <v>12</v>
      </c>
      <c r="B19" s="30" t="s">
        <v>18</v>
      </c>
      <c r="C19" s="14">
        <v>178</v>
      </c>
      <c r="D19" s="14">
        <v>246</v>
      </c>
      <c r="E19" s="14">
        <v>394</v>
      </c>
      <c r="F19" s="14">
        <v>224</v>
      </c>
      <c r="G19" s="14">
        <v>58</v>
      </c>
      <c r="H19" s="14">
        <v>19</v>
      </c>
      <c r="I19" s="28">
        <v>60</v>
      </c>
      <c r="J19" s="14">
        <v>11</v>
      </c>
      <c r="K19" s="14">
        <v>94</v>
      </c>
      <c r="L19" s="14">
        <v>641</v>
      </c>
      <c r="M19" s="14">
        <v>847</v>
      </c>
      <c r="N19" s="14">
        <v>487</v>
      </c>
      <c r="O19" s="14"/>
      <c r="P19" s="14">
        <v>198</v>
      </c>
      <c r="Q19" s="14">
        <v>698</v>
      </c>
      <c r="R19" s="14">
        <v>215</v>
      </c>
      <c r="S19" s="14">
        <v>109</v>
      </c>
      <c r="T19" s="14">
        <v>219</v>
      </c>
      <c r="U19" s="14">
        <v>225</v>
      </c>
      <c r="V19" s="14">
        <v>300</v>
      </c>
      <c r="W19" s="94">
        <v>8</v>
      </c>
      <c r="X19" s="32">
        <v>117</v>
      </c>
      <c r="Y19" s="15">
        <f t="shared" si="7"/>
        <v>5348</v>
      </c>
      <c r="Z19" s="32">
        <v>63</v>
      </c>
      <c r="AA19" s="32"/>
      <c r="AB19"/>
      <c r="AC19" s="12">
        <f>AC17+1</f>
        <v>13</v>
      </c>
      <c r="AD19" s="8" t="s">
        <v>96</v>
      </c>
      <c r="AE19" s="87"/>
      <c r="AF19" s="55">
        <v>2</v>
      </c>
      <c r="AG19" s="55">
        <v>54</v>
      </c>
      <c r="AH19" s="55">
        <v>51</v>
      </c>
      <c r="AI19" s="55"/>
      <c r="AJ19" s="55"/>
      <c r="AK19" s="79">
        <f>SUM(AH19:AJ19)</f>
        <v>51</v>
      </c>
      <c r="AL19" s="80">
        <f>((SUM(AF19:AG19))-(SUM(AH19:AJ19)))</f>
        <v>5</v>
      </c>
      <c r="AM19" s="55">
        <v>77</v>
      </c>
      <c r="AN19" s="55">
        <v>63</v>
      </c>
      <c r="AO19" s="82">
        <f>AN19/AK19</f>
        <v>1.2352941176470589</v>
      </c>
      <c r="AP19" s="83">
        <f>AM19/AE21</f>
        <v>2.566666666666667</v>
      </c>
      <c r="AQ19" s="83" t="e">
        <f>(AM19/(AE19*AE21))*100</f>
        <v>#DIV/0!</v>
      </c>
      <c r="AR19" s="83" t="e">
        <f>AK19/AE19</f>
        <v>#DIV/0!</v>
      </c>
      <c r="AS19" s="83">
        <f>((AE19*AE21)-AM19)/AK19</f>
        <v>-1.5098039215686274</v>
      </c>
      <c r="AT19" s="83">
        <f>((AI19+AJ19)/AK18)*1000</f>
        <v>0</v>
      </c>
      <c r="AU19" s="83">
        <f>(AJ19/AK18)*1000</f>
        <v>0</v>
      </c>
      <c r="AV19"/>
      <c r="AW19" s="12">
        <f t="shared" si="8"/>
        <v>13</v>
      </c>
      <c r="AX19" s="11" t="s">
        <v>44</v>
      </c>
      <c r="AY19" s="16">
        <v>8</v>
      </c>
      <c r="AZ19" s="16">
        <v>15</v>
      </c>
      <c r="BA19" s="16">
        <v>18</v>
      </c>
      <c r="BB19" s="16"/>
      <c r="BC19" s="16"/>
      <c r="BD19" s="17">
        <f t="shared" si="4"/>
        <v>18</v>
      </c>
      <c r="BE19" s="17">
        <f t="shared" si="5"/>
        <v>5</v>
      </c>
      <c r="BF19" s="17">
        <f t="shared" si="9"/>
        <v>155</v>
      </c>
      <c r="BG19" s="16">
        <v>63</v>
      </c>
      <c r="BH19" s="16"/>
      <c r="BI19" s="16"/>
      <c r="BJ19" s="16"/>
      <c r="BK19" s="16"/>
      <c r="BL19" s="16"/>
      <c r="BM19" s="16"/>
      <c r="BN19" s="46">
        <v>9</v>
      </c>
      <c r="BO19" s="46">
        <v>29</v>
      </c>
      <c r="BP19" s="16">
        <v>6</v>
      </c>
      <c r="BQ19" s="16">
        <v>48</v>
      </c>
      <c r="BR19" s="24">
        <v>139</v>
      </c>
      <c r="BS19" s="37">
        <f t="shared" si="6"/>
        <v>7.722222222222222</v>
      </c>
      <c r="BT19" s="28"/>
      <c r="BV19" s="12">
        <f t="shared" si="10"/>
        <v>13</v>
      </c>
      <c r="BW19" s="11" t="s">
        <v>44</v>
      </c>
      <c r="BX19" s="16">
        <v>8</v>
      </c>
      <c r="BY19" s="16">
        <v>15</v>
      </c>
      <c r="BZ19" s="16">
        <v>18</v>
      </c>
      <c r="CA19" s="16"/>
      <c r="CB19" s="16"/>
      <c r="CC19" s="17">
        <f t="shared" si="11"/>
        <v>18</v>
      </c>
      <c r="CD19" s="16">
        <v>2</v>
      </c>
      <c r="CE19" s="16"/>
      <c r="CF19" s="16"/>
      <c r="CG19" s="16"/>
      <c r="CH19" s="16"/>
      <c r="CI19" s="16"/>
      <c r="CJ19" s="16"/>
      <c r="CK19" s="46">
        <v>1</v>
      </c>
      <c r="CL19" s="46">
        <v>3</v>
      </c>
      <c r="CM19" s="16">
        <v>3</v>
      </c>
      <c r="CN19" s="16">
        <v>9</v>
      </c>
      <c r="CO19" s="28"/>
    </row>
    <row r="20" spans="1:93" ht="24.75" customHeight="1">
      <c r="A20" s="13">
        <v>13</v>
      </c>
      <c r="B20" s="50" t="s">
        <v>111</v>
      </c>
      <c r="C20" s="33">
        <f>C19/C16</f>
        <v>2.0697674418604652</v>
      </c>
      <c r="D20" s="33">
        <f aca="true" t="shared" si="18" ref="D20:X20">D19/D16</f>
        <v>4.315789473684211</v>
      </c>
      <c r="E20" s="33">
        <f t="shared" si="18"/>
        <v>3.4260869565217393</v>
      </c>
      <c r="F20" s="33">
        <f t="shared" si="18"/>
        <v>3.7333333333333334</v>
      </c>
      <c r="G20" s="33">
        <f t="shared" si="18"/>
        <v>4.142857142857143</v>
      </c>
      <c r="H20" s="33">
        <f>H19/H16</f>
        <v>2.111111111111111</v>
      </c>
      <c r="I20" s="33">
        <f>I19/I16</f>
        <v>3.75</v>
      </c>
      <c r="J20" s="33">
        <f>J19/J16</f>
        <v>2.2</v>
      </c>
      <c r="K20" s="33">
        <f>K19/K16</f>
        <v>15.666666666666666</v>
      </c>
      <c r="L20" s="33">
        <f>L19/L16</f>
        <v>3.356020942408377</v>
      </c>
      <c r="M20" s="33">
        <f t="shared" si="18"/>
        <v>4.256281407035176</v>
      </c>
      <c r="N20" s="33">
        <f t="shared" si="18"/>
        <v>4.969387755102041</v>
      </c>
      <c r="O20" s="33" t="e">
        <f t="shared" si="18"/>
        <v>#DIV/0!</v>
      </c>
      <c r="P20" s="33">
        <f t="shared" si="18"/>
        <v>11</v>
      </c>
      <c r="Q20" s="33">
        <f t="shared" si="18"/>
        <v>6.8431372549019605</v>
      </c>
      <c r="R20" s="33">
        <f t="shared" si="18"/>
        <v>4.387755102040816</v>
      </c>
      <c r="S20" s="33">
        <f t="shared" si="18"/>
        <v>7.266666666666667</v>
      </c>
      <c r="T20" s="33">
        <f t="shared" si="18"/>
        <v>4.055555555555555</v>
      </c>
      <c r="U20" s="33">
        <f t="shared" si="18"/>
        <v>3.515625</v>
      </c>
      <c r="V20" s="33">
        <f>V19/V16</f>
        <v>3.7037037037037037</v>
      </c>
      <c r="W20" s="96">
        <f t="shared" si="18"/>
        <v>1.6</v>
      </c>
      <c r="X20" s="33">
        <f t="shared" si="18"/>
        <v>10.636363636363637</v>
      </c>
      <c r="Y20" s="33">
        <f>Y19/Y16</f>
        <v>4.261354581673307</v>
      </c>
      <c r="Z20" s="33">
        <f>Z19/Z16</f>
        <v>1.5</v>
      </c>
      <c r="AA20" s="33" t="e">
        <f>AA19/AA16</f>
        <v>#DIV/0!</v>
      </c>
      <c r="AB20"/>
      <c r="AC20" s="12">
        <f>AC19+1</f>
        <v>14</v>
      </c>
      <c r="AD20" s="8" t="s">
        <v>71</v>
      </c>
      <c r="AE20" s="12"/>
      <c r="AF20" s="55"/>
      <c r="AG20" s="55"/>
      <c r="AH20" s="55"/>
      <c r="AI20" s="55"/>
      <c r="AJ20" s="55"/>
      <c r="AK20" s="79">
        <f>SUM(AH20:AJ20)</f>
        <v>0</v>
      </c>
      <c r="AL20" s="80">
        <f>((SUM(AF20:AG20))-(SUM(AH20:AJ20)))</f>
        <v>0</v>
      </c>
      <c r="AM20" s="55"/>
      <c r="AN20" s="55"/>
      <c r="AO20" s="82" t="e">
        <f>AN20/AK20</f>
        <v>#DIV/0!</v>
      </c>
      <c r="AP20" s="83">
        <f>AM20/AE21</f>
        <v>0</v>
      </c>
      <c r="AQ20" s="83" t="e">
        <f>(AM20/(AE20*AE21))*100</f>
        <v>#DIV/0!</v>
      </c>
      <c r="AR20" s="83" t="e">
        <f>AK20/AE20</f>
        <v>#DIV/0!</v>
      </c>
      <c r="AS20" s="83" t="e">
        <f>((AE20*AE21)-AM20)/AK20</f>
        <v>#DIV/0!</v>
      </c>
      <c r="AT20" s="83">
        <f>((AI20+AJ20)/AK18)*1000</f>
        <v>0</v>
      </c>
      <c r="AU20" s="83">
        <f>(AJ20/AK18)*1000</f>
        <v>0</v>
      </c>
      <c r="AV20"/>
      <c r="AW20" s="12">
        <f t="shared" si="8"/>
        <v>14</v>
      </c>
      <c r="AX20" s="11" t="s">
        <v>45</v>
      </c>
      <c r="AY20" s="16">
        <v>4</v>
      </c>
      <c r="AZ20" s="16">
        <v>23</v>
      </c>
      <c r="BA20" s="16">
        <v>26</v>
      </c>
      <c r="BB20" s="16"/>
      <c r="BC20" s="16"/>
      <c r="BD20" s="17">
        <f t="shared" si="4"/>
        <v>26</v>
      </c>
      <c r="BE20" s="17">
        <f t="shared" si="5"/>
        <v>1</v>
      </c>
      <c r="BF20" s="17">
        <f t="shared" si="9"/>
        <v>38</v>
      </c>
      <c r="BG20" s="16"/>
      <c r="BH20" s="16"/>
      <c r="BI20" s="16"/>
      <c r="BJ20" s="16"/>
      <c r="BK20" s="16"/>
      <c r="BL20" s="16"/>
      <c r="BM20" s="16"/>
      <c r="BN20" s="46"/>
      <c r="BO20" s="46">
        <v>5</v>
      </c>
      <c r="BP20" s="16">
        <v>8</v>
      </c>
      <c r="BQ20" s="16">
        <v>25</v>
      </c>
      <c r="BR20" s="24">
        <v>36</v>
      </c>
      <c r="BS20" s="37">
        <f t="shared" si="6"/>
        <v>1.3846153846153846</v>
      </c>
      <c r="BT20" s="28"/>
      <c r="BV20" s="12">
        <f t="shared" si="10"/>
        <v>14</v>
      </c>
      <c r="BW20" s="11" t="s">
        <v>45</v>
      </c>
      <c r="BX20" s="16">
        <v>4</v>
      </c>
      <c r="BY20" s="16">
        <v>23</v>
      </c>
      <c r="BZ20" s="16">
        <v>26</v>
      </c>
      <c r="CA20" s="16"/>
      <c r="CB20" s="16"/>
      <c r="CC20" s="17">
        <f t="shared" si="11"/>
        <v>26</v>
      </c>
      <c r="CD20" s="16"/>
      <c r="CE20" s="16"/>
      <c r="CF20" s="16"/>
      <c r="CG20" s="16"/>
      <c r="CH20" s="16"/>
      <c r="CI20" s="16"/>
      <c r="CJ20" s="16"/>
      <c r="CK20" s="46"/>
      <c r="CL20" s="46">
        <v>5</v>
      </c>
      <c r="CM20" s="16">
        <v>7</v>
      </c>
      <c r="CN20" s="16">
        <v>14</v>
      </c>
      <c r="CO20" s="28"/>
    </row>
    <row r="21" spans="1:93" ht="24.75" customHeight="1">
      <c r="A21" s="13">
        <v>14</v>
      </c>
      <c r="B21" s="30" t="s">
        <v>83</v>
      </c>
      <c r="C21" s="33">
        <f>C18/C28</f>
        <v>5.9</v>
      </c>
      <c r="D21" s="33">
        <f>D18/C28</f>
        <v>9.2</v>
      </c>
      <c r="E21" s="33">
        <f>E18/C28</f>
        <v>14.933333333333334</v>
      </c>
      <c r="F21" s="33">
        <f>F18/C28</f>
        <v>7.766666666666667</v>
      </c>
      <c r="G21" s="33">
        <f>G18/C28</f>
        <v>11.2</v>
      </c>
      <c r="H21" s="33">
        <f>H18/C28</f>
        <v>4.366666666666666</v>
      </c>
      <c r="I21" s="33">
        <f>I18/C28</f>
        <v>4.666666666666667</v>
      </c>
      <c r="J21" s="33">
        <f>K18/C28</f>
        <v>5.266666666666667</v>
      </c>
      <c r="K21" s="33">
        <f>L18/C28</f>
        <v>21.866666666666667</v>
      </c>
      <c r="L21" s="33">
        <f>L18/C28</f>
        <v>21.866666666666667</v>
      </c>
      <c r="M21" s="33">
        <f>M18/12</f>
        <v>61.416666666666664</v>
      </c>
      <c r="N21" s="33">
        <f>N18/C28</f>
        <v>16.3</v>
      </c>
      <c r="O21" s="33">
        <f>O18/C28</f>
        <v>0.23333333333333334</v>
      </c>
      <c r="P21" s="33">
        <f>P18/C28</f>
        <v>6.366666666666666</v>
      </c>
      <c r="Q21" s="33">
        <f>Q18/C28</f>
        <v>28.1</v>
      </c>
      <c r="R21" s="33">
        <f>R18/C28</f>
        <v>8.833333333333334</v>
      </c>
      <c r="S21" s="33">
        <f>S18/C28</f>
        <v>4.3</v>
      </c>
      <c r="T21" s="33">
        <f>T18/C28</f>
        <v>10.366666666666667</v>
      </c>
      <c r="U21" s="33">
        <f>U18/C28</f>
        <v>7.266666666666667</v>
      </c>
      <c r="V21" s="33">
        <f>V18/C28</f>
        <v>10.466666666666667</v>
      </c>
      <c r="W21" s="96">
        <f>W18/C28</f>
        <v>3.066666666666667</v>
      </c>
      <c r="X21" s="33">
        <f>X18/C28</f>
        <v>4.033333333333333</v>
      </c>
      <c r="Y21" s="33">
        <f>Y18/C28</f>
        <v>211.73333333333332</v>
      </c>
      <c r="Z21" s="33">
        <f>Z18/C28</f>
        <v>2.566666666666667</v>
      </c>
      <c r="AA21" s="33">
        <f>AA18/C28</f>
        <v>0</v>
      </c>
      <c r="AB21"/>
      <c r="AC21" s="25" t="s">
        <v>21</v>
      </c>
      <c r="AD21" s="25"/>
      <c r="AE21" s="107">
        <v>30</v>
      </c>
      <c r="AF21" s="25" t="s">
        <v>20</v>
      </c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/>
      <c r="AW21" s="12">
        <f t="shared" si="8"/>
        <v>15</v>
      </c>
      <c r="AX21" s="11" t="s">
        <v>46</v>
      </c>
      <c r="AY21" s="28">
        <v>5</v>
      </c>
      <c r="AZ21" s="16">
        <v>120</v>
      </c>
      <c r="BA21" s="16">
        <v>110</v>
      </c>
      <c r="BB21" s="16">
        <v>4</v>
      </c>
      <c r="BC21" s="16">
        <v>4</v>
      </c>
      <c r="BD21" s="17">
        <f t="shared" si="4"/>
        <v>118</v>
      </c>
      <c r="BE21" s="17">
        <f t="shared" si="5"/>
        <v>7</v>
      </c>
      <c r="BF21" s="17">
        <f t="shared" si="9"/>
        <v>745</v>
      </c>
      <c r="BG21" s="16"/>
      <c r="BH21" s="16">
        <v>131</v>
      </c>
      <c r="BI21" s="16"/>
      <c r="BJ21" s="16"/>
      <c r="BK21" s="16"/>
      <c r="BL21" s="16"/>
      <c r="BM21" s="16">
        <v>92</v>
      </c>
      <c r="BN21" s="46">
        <v>13</v>
      </c>
      <c r="BO21" s="46">
        <v>8</v>
      </c>
      <c r="BP21" s="16">
        <v>85</v>
      </c>
      <c r="BQ21" s="16">
        <v>416</v>
      </c>
      <c r="BR21" s="24">
        <v>556</v>
      </c>
      <c r="BS21" s="37">
        <f t="shared" si="6"/>
        <v>4.711864406779661</v>
      </c>
      <c r="BT21" s="28"/>
      <c r="BV21" s="12">
        <f t="shared" si="10"/>
        <v>15</v>
      </c>
      <c r="BW21" s="11" t="s">
        <v>46</v>
      </c>
      <c r="BX21" s="28">
        <v>5</v>
      </c>
      <c r="BY21" s="16">
        <v>120</v>
      </c>
      <c r="BZ21" s="16">
        <v>110</v>
      </c>
      <c r="CA21" s="16">
        <v>4</v>
      </c>
      <c r="CB21" s="16">
        <v>4</v>
      </c>
      <c r="CC21" s="17">
        <f t="shared" si="11"/>
        <v>118</v>
      </c>
      <c r="CD21" s="16"/>
      <c r="CE21" s="16">
        <v>6</v>
      </c>
      <c r="CF21" s="16"/>
      <c r="CG21" s="16"/>
      <c r="CH21" s="16"/>
      <c r="CI21" s="16">
        <v>1</v>
      </c>
      <c r="CJ21" s="16">
        <v>1</v>
      </c>
      <c r="CK21" s="46">
        <v>1</v>
      </c>
      <c r="CL21" s="46">
        <v>2</v>
      </c>
      <c r="CM21" s="16">
        <v>16</v>
      </c>
      <c r="CN21" s="16">
        <v>91</v>
      </c>
      <c r="CO21" s="28"/>
    </row>
    <row r="22" spans="1:93" ht="24.75" customHeight="1">
      <c r="A22" s="13">
        <f t="shared" si="12"/>
        <v>15</v>
      </c>
      <c r="B22" s="30" t="s">
        <v>19</v>
      </c>
      <c r="C22" s="96">
        <f>(C18/(C6*C28))*100</f>
        <v>21.071428571428573</v>
      </c>
      <c r="D22" s="96">
        <f>(D18/(D6*C28))*100</f>
        <v>61.33333333333333</v>
      </c>
      <c r="E22" s="96">
        <f>(E18/(E6*C28))*100</f>
        <v>53.333333333333336</v>
      </c>
      <c r="F22" s="96">
        <f>(F18/(F6*C28))*100</f>
        <v>32.361111111111114</v>
      </c>
      <c r="G22" s="96">
        <f>(G18/(G6*C28))*100</f>
        <v>93.33333333333333</v>
      </c>
      <c r="H22" s="96">
        <f>(H18/(H6*C28))*100</f>
        <v>39.696969696969695</v>
      </c>
      <c r="I22" s="96">
        <f>(I18/(I6*C28))*100</f>
        <v>38.88888888888889</v>
      </c>
      <c r="J22" s="96">
        <f>(J18/(J6*C28))*100</f>
        <v>53.333333333333336</v>
      </c>
      <c r="K22" s="96">
        <f>(K18/(K6*C28))*100</f>
        <v>87.77777777777777</v>
      </c>
      <c r="L22" s="96">
        <f>(L18/(L6*C28))*100</f>
        <v>60.74074074074074</v>
      </c>
      <c r="M22" s="96">
        <f>(M18/(M6*12))*100</f>
        <v>204.7222222222222</v>
      </c>
      <c r="N22" s="96">
        <f>(N18/(N6*C28))*100</f>
        <v>67.91666666666667</v>
      </c>
      <c r="O22" s="96">
        <f>(O18/(O6*C28))*100</f>
        <v>3.888888888888889</v>
      </c>
      <c r="P22" s="96">
        <f>(P18/(P6*C28))*100</f>
        <v>39.791666666666664</v>
      </c>
      <c r="Q22" s="96">
        <f>(Q18/(Q6*C28))*100</f>
        <v>108.07692307692307</v>
      </c>
      <c r="R22" s="96">
        <f>(R18/(R6*C28))*100</f>
        <v>88.33333333333333</v>
      </c>
      <c r="S22" s="96">
        <f>(S18/(S6*C28))*100</f>
        <v>53.75</v>
      </c>
      <c r="T22" s="96">
        <f>(T18/(T6*C28))*100</f>
        <v>49.36507936507937</v>
      </c>
      <c r="U22" s="96">
        <f>(U18/(U6*C28))*100</f>
        <v>36.333333333333336</v>
      </c>
      <c r="V22" s="96">
        <f>(V18/(V6*C28))*100</f>
        <v>52.33333333333333</v>
      </c>
      <c r="W22" s="96">
        <f>(W18/(W6*C28))*100</f>
        <v>51.11111111111111</v>
      </c>
      <c r="X22" s="96">
        <f>(X18/(X6*C28))*100</f>
        <v>28.809523809523807</v>
      </c>
      <c r="Y22" s="96">
        <f>(Y18/(Y6*C28))*100</f>
        <v>56.01410934744268</v>
      </c>
      <c r="Z22" s="96" t="e">
        <f>(Z18/(Z6*C28))*100</f>
        <v>#DIV/0!</v>
      </c>
      <c r="AA22" s="96">
        <f>(AA18/(AA6*C28))*100</f>
        <v>0</v>
      </c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0" t="s">
        <v>154</v>
      </c>
      <c r="AP22" s="20"/>
      <c r="AQ22" s="20"/>
      <c r="AR22" s="20"/>
      <c r="AS22" s="25"/>
      <c r="AT22" s="25"/>
      <c r="AU22"/>
      <c r="AW22" s="12">
        <f t="shared" si="8"/>
        <v>16</v>
      </c>
      <c r="AX22" s="8" t="s">
        <v>81</v>
      </c>
      <c r="AY22" s="34">
        <v>8</v>
      </c>
      <c r="AZ22" s="16">
        <v>38</v>
      </c>
      <c r="BA22" s="16">
        <v>37</v>
      </c>
      <c r="BB22" s="16"/>
      <c r="BC22" s="16"/>
      <c r="BD22" s="17">
        <f t="shared" si="4"/>
        <v>37</v>
      </c>
      <c r="BE22" s="17">
        <f t="shared" si="5"/>
        <v>9</v>
      </c>
      <c r="BF22" s="17">
        <f t="shared" si="9"/>
        <v>162</v>
      </c>
      <c r="BG22" s="16"/>
      <c r="BH22" s="16"/>
      <c r="BI22" s="16"/>
      <c r="BJ22" s="16"/>
      <c r="BK22" s="16"/>
      <c r="BL22" s="16"/>
      <c r="BM22" s="16"/>
      <c r="BN22" s="46"/>
      <c r="BO22" s="46">
        <v>13</v>
      </c>
      <c r="BP22" s="16">
        <v>40</v>
      </c>
      <c r="BQ22" s="16">
        <v>109</v>
      </c>
      <c r="BR22" s="24">
        <v>167</v>
      </c>
      <c r="BS22" s="37">
        <f t="shared" si="6"/>
        <v>4.513513513513513</v>
      </c>
      <c r="BT22" s="28"/>
      <c r="BV22" s="12">
        <f t="shared" si="10"/>
        <v>16</v>
      </c>
      <c r="BW22" s="8" t="s">
        <v>81</v>
      </c>
      <c r="BX22" s="34">
        <v>8</v>
      </c>
      <c r="BY22" s="16">
        <v>38</v>
      </c>
      <c r="BZ22" s="16">
        <v>37</v>
      </c>
      <c r="CA22" s="16"/>
      <c r="CB22" s="16"/>
      <c r="CC22" s="17">
        <f t="shared" si="11"/>
        <v>37</v>
      </c>
      <c r="CD22" s="16"/>
      <c r="CE22" s="16"/>
      <c r="CF22" s="16"/>
      <c r="CG22" s="16"/>
      <c r="CH22" s="16"/>
      <c r="CI22" s="16"/>
      <c r="CJ22" s="16"/>
      <c r="CK22" s="46"/>
      <c r="CL22" s="46">
        <v>5</v>
      </c>
      <c r="CM22" s="16">
        <v>13</v>
      </c>
      <c r="CN22" s="16">
        <v>19</v>
      </c>
      <c r="CO22" s="28"/>
    </row>
    <row r="23" spans="1:93" ht="24.75" customHeight="1">
      <c r="A23" s="13">
        <v>16</v>
      </c>
      <c r="B23" s="30" t="s">
        <v>135</v>
      </c>
      <c r="C23" s="33">
        <f aca="true" t="shared" si="19" ref="C23:AA23">C16/C6</f>
        <v>3.0714285714285716</v>
      </c>
      <c r="D23" s="33">
        <f t="shared" si="19"/>
        <v>3.8</v>
      </c>
      <c r="E23" s="33">
        <f t="shared" si="19"/>
        <v>4.107142857142857</v>
      </c>
      <c r="F23" s="33">
        <f t="shared" si="19"/>
        <v>2.5</v>
      </c>
      <c r="G23" s="33">
        <f t="shared" si="19"/>
        <v>1.1666666666666667</v>
      </c>
      <c r="H23" s="33">
        <f>H16/H6</f>
        <v>0.8181818181818182</v>
      </c>
      <c r="I23" s="33">
        <f>I16/I6</f>
        <v>1.3333333333333333</v>
      </c>
      <c r="J23" s="33">
        <f t="shared" si="19"/>
        <v>1</v>
      </c>
      <c r="K23" s="33">
        <f t="shared" si="19"/>
        <v>1</v>
      </c>
      <c r="L23" s="33">
        <f t="shared" si="19"/>
        <v>5.305555555555555</v>
      </c>
      <c r="M23" s="33">
        <f t="shared" si="19"/>
        <v>6.633333333333334</v>
      </c>
      <c r="N23" s="33">
        <f t="shared" si="19"/>
        <v>4.083333333333333</v>
      </c>
      <c r="O23" s="33">
        <f t="shared" si="19"/>
        <v>0</v>
      </c>
      <c r="P23" s="33">
        <f t="shared" si="19"/>
        <v>1.125</v>
      </c>
      <c r="Q23" s="33">
        <f t="shared" si="19"/>
        <v>3.923076923076923</v>
      </c>
      <c r="R23" s="33">
        <f t="shared" si="19"/>
        <v>4.9</v>
      </c>
      <c r="S23" s="33">
        <f t="shared" si="19"/>
        <v>1.875</v>
      </c>
      <c r="T23" s="33">
        <f t="shared" si="19"/>
        <v>2.5714285714285716</v>
      </c>
      <c r="U23" s="33">
        <f t="shared" si="19"/>
        <v>3.2</v>
      </c>
      <c r="V23" s="33">
        <f>V16/V6</f>
        <v>4.05</v>
      </c>
      <c r="W23" s="33">
        <f>W16/W6</f>
        <v>0.8333333333333334</v>
      </c>
      <c r="X23" s="33">
        <f t="shared" si="19"/>
        <v>0.7857142857142857</v>
      </c>
      <c r="Y23" s="33">
        <f t="shared" si="19"/>
        <v>3.32010582010582</v>
      </c>
      <c r="Z23" s="33" t="e">
        <f>Z16/Z6</f>
        <v>#DIV/0!</v>
      </c>
      <c r="AA23" s="33">
        <f t="shared" si="19"/>
        <v>0</v>
      </c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0" t="s">
        <v>95</v>
      </c>
      <c r="AP23" s="20"/>
      <c r="AQ23" s="20"/>
      <c r="AR23" s="20"/>
      <c r="AS23" s="25"/>
      <c r="AT23" s="25"/>
      <c r="AU23"/>
      <c r="AW23" s="12">
        <f t="shared" si="8"/>
        <v>17</v>
      </c>
      <c r="AX23" s="8" t="s">
        <v>94</v>
      </c>
      <c r="AY23" s="28">
        <v>7</v>
      </c>
      <c r="AZ23" s="16">
        <v>20</v>
      </c>
      <c r="BA23" s="16">
        <v>19</v>
      </c>
      <c r="BB23" s="16"/>
      <c r="BC23" s="16"/>
      <c r="BD23" s="17">
        <f t="shared" si="4"/>
        <v>19</v>
      </c>
      <c r="BE23" s="17">
        <f t="shared" si="5"/>
        <v>8</v>
      </c>
      <c r="BF23" s="17">
        <f t="shared" si="9"/>
        <v>191</v>
      </c>
      <c r="BG23" s="16"/>
      <c r="BH23" s="16"/>
      <c r="BI23" s="16"/>
      <c r="BJ23" s="16"/>
      <c r="BK23" s="16"/>
      <c r="BL23" s="16"/>
      <c r="BM23" s="16"/>
      <c r="BN23" s="46"/>
      <c r="BO23" s="46">
        <v>8</v>
      </c>
      <c r="BP23" s="16">
        <v>40</v>
      </c>
      <c r="BQ23" s="16">
        <v>143</v>
      </c>
      <c r="BR23" s="24">
        <v>198</v>
      </c>
      <c r="BS23" s="37">
        <f t="shared" si="6"/>
        <v>10.421052631578947</v>
      </c>
      <c r="BT23" s="35"/>
      <c r="BV23" s="12">
        <f t="shared" si="10"/>
        <v>17</v>
      </c>
      <c r="BW23" s="8" t="s">
        <v>94</v>
      </c>
      <c r="BX23" s="28">
        <v>7</v>
      </c>
      <c r="BY23" s="16">
        <v>20</v>
      </c>
      <c r="BZ23" s="16">
        <v>19</v>
      </c>
      <c r="CA23" s="16"/>
      <c r="CB23" s="16"/>
      <c r="CC23" s="17">
        <f t="shared" si="11"/>
        <v>19</v>
      </c>
      <c r="CD23" s="16"/>
      <c r="CE23" s="16"/>
      <c r="CF23" s="16"/>
      <c r="CG23" s="16"/>
      <c r="CH23" s="16"/>
      <c r="CI23" s="16"/>
      <c r="CJ23" s="16"/>
      <c r="CK23" s="46"/>
      <c r="CL23" s="46">
        <v>2</v>
      </c>
      <c r="CM23" s="16">
        <v>4</v>
      </c>
      <c r="CN23" s="16">
        <v>13</v>
      </c>
      <c r="CO23" s="28"/>
    </row>
    <row r="24" spans="1:93" ht="24.75" customHeight="1">
      <c r="A24" s="13">
        <v>17</v>
      </c>
      <c r="B24" s="30" t="s">
        <v>138</v>
      </c>
      <c r="C24" s="96">
        <f>((C6*C28)-C18)/C16</f>
        <v>7.709302325581396</v>
      </c>
      <c r="D24" s="96">
        <f>((D6*C28)-D18)/D16</f>
        <v>3.0526315789473686</v>
      </c>
      <c r="E24" s="96">
        <f>((E6*C28)-E18)/E16</f>
        <v>3.408695652173913</v>
      </c>
      <c r="F24" s="96">
        <f>((F6*C28)-F18)/F16</f>
        <v>8.116666666666667</v>
      </c>
      <c r="G24" s="96">
        <f>((G6*C28)-G18)/G16</f>
        <v>1.7142857142857142</v>
      </c>
      <c r="H24" s="96">
        <f>((H6*C28)-H18)/H16</f>
        <v>22.11111111111111</v>
      </c>
      <c r="I24" s="96">
        <f>((I6*C28)-I18)/I16</f>
        <v>13.75</v>
      </c>
      <c r="J24" s="96">
        <f>((J6*C28)-J18)/J16</f>
        <v>14</v>
      </c>
      <c r="K24" s="96">
        <f>((K6*C28)-K18)/K16</f>
        <v>3.6666666666666665</v>
      </c>
      <c r="L24" s="96">
        <f>((L6*C28)-L18)/L16</f>
        <v>2.2198952879581153</v>
      </c>
      <c r="M24" s="96">
        <f>((M6*12)-M18)/M16</f>
        <v>-1.8944723618090453</v>
      </c>
      <c r="N24" s="96">
        <f>((N6*C28)-N18)/N16</f>
        <v>2.357142857142857</v>
      </c>
      <c r="O24" s="96" t="e">
        <f>((O6*C28)-O18)/O16</f>
        <v>#DIV/0!</v>
      </c>
      <c r="P24" s="96">
        <f>((P6*C28)-P18)/P16</f>
        <v>16.055555555555557</v>
      </c>
      <c r="Q24" s="96">
        <f>((Q6*C28)-Q18)/Q16</f>
        <v>-0.6176470588235294</v>
      </c>
      <c r="R24" s="96">
        <f>((R6*C28)-R18)/R16</f>
        <v>0.7142857142857143</v>
      </c>
      <c r="S24" s="96">
        <f>((S6*C28)-S18)/S16</f>
        <v>7.4</v>
      </c>
      <c r="T24" s="96">
        <f>((T6*C28)-T18)/T16</f>
        <v>5.907407407407407</v>
      </c>
      <c r="U24" s="96">
        <f>((U6*C28)-U18)/U16</f>
        <v>5.96875</v>
      </c>
      <c r="V24" s="96">
        <f>((V6*C28)-V18)/V16</f>
        <v>3.5308641975308643</v>
      </c>
      <c r="W24" s="96">
        <f>((W6*C28)-W18)/W16</f>
        <v>17.6</v>
      </c>
      <c r="X24" s="96">
        <f>((X6*C28)-X18)/X16</f>
        <v>27.181818181818183</v>
      </c>
      <c r="Y24" s="96">
        <f>((Y6*C28)-Y18)/Y16</f>
        <v>3.9745019920318727</v>
      </c>
      <c r="Z24" s="96">
        <f>((Z6*C28)-Z18)/Z16</f>
        <v>-1.8333333333333333</v>
      </c>
      <c r="AA24" s="96" t="e">
        <f>((AA6*C28)-AA18)/AA16</f>
        <v>#DIV/0!</v>
      </c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0"/>
      <c r="AP24" s="20"/>
      <c r="AQ24" s="20"/>
      <c r="AR24" s="20"/>
      <c r="AS24" s="25"/>
      <c r="AT24" s="25"/>
      <c r="AU24"/>
      <c r="AW24" s="12">
        <f t="shared" si="8"/>
        <v>18</v>
      </c>
      <c r="AX24" s="11" t="s">
        <v>42</v>
      </c>
      <c r="AY24" s="24">
        <v>8</v>
      </c>
      <c r="AZ24" s="24">
        <v>13</v>
      </c>
      <c r="BA24" s="24">
        <v>15</v>
      </c>
      <c r="BB24" s="24"/>
      <c r="BC24" s="24"/>
      <c r="BD24" s="17">
        <f t="shared" si="4"/>
        <v>15</v>
      </c>
      <c r="BE24" s="17">
        <f t="shared" si="5"/>
        <v>6</v>
      </c>
      <c r="BF24" s="17">
        <f t="shared" si="9"/>
        <v>121</v>
      </c>
      <c r="BG24" s="24"/>
      <c r="BH24" s="24"/>
      <c r="BI24" s="24"/>
      <c r="BJ24" s="24"/>
      <c r="BK24" s="24"/>
      <c r="BL24" s="24"/>
      <c r="BM24" s="24"/>
      <c r="BN24" s="47"/>
      <c r="BO24" s="47"/>
      <c r="BP24" s="24"/>
      <c r="BQ24" s="24">
        <v>121</v>
      </c>
      <c r="BR24" s="24">
        <v>117</v>
      </c>
      <c r="BS24" s="37">
        <f t="shared" si="6"/>
        <v>7.8</v>
      </c>
      <c r="BT24" s="35"/>
      <c r="BV24" s="12">
        <f t="shared" si="10"/>
        <v>18</v>
      </c>
      <c r="BW24" s="11" t="s">
        <v>42</v>
      </c>
      <c r="BX24" s="24">
        <v>8</v>
      </c>
      <c r="BY24" s="24">
        <v>13</v>
      </c>
      <c r="BZ24" s="24">
        <v>15</v>
      </c>
      <c r="CA24" s="24"/>
      <c r="CB24" s="24"/>
      <c r="CC24" s="17">
        <f t="shared" si="11"/>
        <v>15</v>
      </c>
      <c r="CD24" s="24"/>
      <c r="CE24" s="24"/>
      <c r="CF24" s="24"/>
      <c r="CG24" s="24"/>
      <c r="CH24" s="24"/>
      <c r="CI24" s="24"/>
      <c r="CJ24" s="24"/>
      <c r="CK24" s="47"/>
      <c r="CL24" s="47"/>
      <c r="CM24" s="24"/>
      <c r="CN24" s="24">
        <v>15</v>
      </c>
      <c r="CO24" s="28"/>
    </row>
    <row r="25" spans="1:93" ht="24.75" customHeight="1">
      <c r="A25" s="13">
        <v>18</v>
      </c>
      <c r="B25" s="11" t="s">
        <v>137</v>
      </c>
      <c r="C25" s="33">
        <f>((C13+C14)/Y16)*1000</f>
        <v>0</v>
      </c>
      <c r="D25" s="33">
        <f>((D13+D14)/Y16)*1000</f>
        <v>0</v>
      </c>
      <c r="E25" s="33">
        <f>((E13+E14)/Y16)*1000</f>
        <v>0</v>
      </c>
      <c r="F25" s="33">
        <f>((F13+F14)/Y16)*1000</f>
        <v>1.5936254980079683</v>
      </c>
      <c r="G25" s="33">
        <f>((G13+G14)/Y16)*1000</f>
        <v>7.171314741035856</v>
      </c>
      <c r="H25" s="33">
        <f>((H13+H14)/Y16)*1000</f>
        <v>4.780876494023904</v>
      </c>
      <c r="I25" s="33">
        <f>((I13+I14)/Y16)*1000</f>
        <v>10.358565737051793</v>
      </c>
      <c r="J25" s="33">
        <f>((J13+J14)/Y16)*1000</f>
        <v>1.5936254980079683</v>
      </c>
      <c r="K25" s="33">
        <f>((K13+K14)/Y16)*1000</f>
        <v>4.780876494023904</v>
      </c>
      <c r="L25" s="33">
        <f>((L13+L14)/Y16)*1000</f>
        <v>0.7968127490039841</v>
      </c>
      <c r="M25" s="33">
        <f>((M13+M14)/Y16)*1000</f>
        <v>3.9840637450199203</v>
      </c>
      <c r="N25" s="33">
        <f>((N13+N14)/Y16)*1000</f>
        <v>0</v>
      </c>
      <c r="O25" s="33">
        <f>((O13+O14)/Y16)*1000</f>
        <v>0</v>
      </c>
      <c r="P25" s="33">
        <f>((P13+P14)/Y16)*1000</f>
        <v>0</v>
      </c>
      <c r="Q25" s="33">
        <f>((Q13+Q14)/Y16)*1000</f>
        <v>2.390438247011952</v>
      </c>
      <c r="R25" s="33">
        <f>((R13+R14)/Y16)*1000</f>
        <v>0</v>
      </c>
      <c r="S25" s="33">
        <f>((S13+S14)/Y16)*1000</f>
        <v>0</v>
      </c>
      <c r="T25" s="33">
        <f>((T13+T14)/Y16)*1000</f>
        <v>0</v>
      </c>
      <c r="U25" s="33">
        <f>((U13+U14)/Y16)*1000</f>
        <v>0</v>
      </c>
      <c r="V25" s="33">
        <f>((V13+V14)/Y16)*1000</f>
        <v>0</v>
      </c>
      <c r="W25" s="33">
        <f>((W13+W14)/Y16)*1000</f>
        <v>0.7968127490039841</v>
      </c>
      <c r="X25" s="33">
        <f>((X13+X14)/Y16)*1000</f>
        <v>0</v>
      </c>
      <c r="Y25" s="33">
        <f>((Y13+Y14)/Y16)*1000</f>
        <v>38.24701195219123</v>
      </c>
      <c r="Z25" s="33">
        <f>((Z13+Z14)/Y16)*1000</f>
        <v>0</v>
      </c>
      <c r="AA25" s="33">
        <f>((AA13+AA14)/Y16)*1000</f>
        <v>0</v>
      </c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0"/>
      <c r="AP25" s="20"/>
      <c r="AQ25" s="20"/>
      <c r="AR25" s="20"/>
      <c r="AS25" s="25"/>
      <c r="AT25" s="25"/>
      <c r="AU25"/>
      <c r="AW25" s="201" t="s">
        <v>82</v>
      </c>
      <c r="AX25" s="202"/>
      <c r="AY25" s="17">
        <f aca="true" t="shared" si="20" ref="AY25:BE25">SUM(AY7:AY24)</f>
        <v>194</v>
      </c>
      <c r="AZ25" s="17">
        <f t="shared" si="20"/>
        <v>1252</v>
      </c>
      <c r="BA25" s="17">
        <f t="shared" si="20"/>
        <v>1207</v>
      </c>
      <c r="BB25" s="17">
        <f t="shared" si="20"/>
        <v>20</v>
      </c>
      <c r="BC25" s="17">
        <f t="shared" si="20"/>
        <v>28</v>
      </c>
      <c r="BD25" s="17">
        <f t="shared" si="20"/>
        <v>1255</v>
      </c>
      <c r="BE25" s="17">
        <f t="shared" si="20"/>
        <v>191</v>
      </c>
      <c r="BF25" s="17">
        <f t="shared" si="9"/>
        <v>6352</v>
      </c>
      <c r="BG25" s="17">
        <f aca="true" t="shared" si="21" ref="BG25:BR25">SUM(BG7:BG24)</f>
        <v>332</v>
      </c>
      <c r="BH25" s="17">
        <f t="shared" si="21"/>
        <v>131</v>
      </c>
      <c r="BI25" s="17">
        <f t="shared" si="21"/>
        <v>141</v>
      </c>
      <c r="BJ25" s="17">
        <f t="shared" si="21"/>
        <v>80</v>
      </c>
      <c r="BK25" s="17">
        <f t="shared" si="21"/>
        <v>158</v>
      </c>
      <c r="BL25" s="17">
        <f t="shared" si="21"/>
        <v>119</v>
      </c>
      <c r="BM25" s="17">
        <f t="shared" si="21"/>
        <v>92</v>
      </c>
      <c r="BN25" s="17">
        <f t="shared" si="21"/>
        <v>318</v>
      </c>
      <c r="BO25" s="17">
        <f t="shared" si="21"/>
        <v>496</v>
      </c>
      <c r="BP25" s="17">
        <f t="shared" si="21"/>
        <v>530</v>
      </c>
      <c r="BQ25" s="17">
        <f t="shared" si="21"/>
        <v>3955</v>
      </c>
      <c r="BR25" s="17">
        <f t="shared" si="21"/>
        <v>5348</v>
      </c>
      <c r="BS25" s="37">
        <f t="shared" si="6"/>
        <v>4.261354581673307</v>
      </c>
      <c r="BT25" s="17">
        <f>SUM(BT7:BT24)</f>
        <v>0</v>
      </c>
      <c r="BV25" s="201" t="s">
        <v>82</v>
      </c>
      <c r="BW25" s="202"/>
      <c r="BX25" s="17">
        <f>SUM(BX7:BX24)</f>
        <v>194</v>
      </c>
      <c r="BY25" s="17">
        <f>SUM(BY7:BY24)</f>
        <v>1252</v>
      </c>
      <c r="BZ25" s="17">
        <f>SUM(BZ7:BZ24)</f>
        <v>1207</v>
      </c>
      <c r="CA25" s="17">
        <f>SUM(CA7:CA24)</f>
        <v>20</v>
      </c>
      <c r="CB25" s="17">
        <f>SUM(CB7:CB24)</f>
        <v>28</v>
      </c>
      <c r="CC25" s="17">
        <f t="shared" si="11"/>
        <v>1255</v>
      </c>
      <c r="CD25" s="17">
        <f aca="true" t="shared" si="22" ref="CD25:CO25">SUM(CD7:CD24)</f>
        <v>13</v>
      </c>
      <c r="CE25" s="17">
        <f t="shared" si="22"/>
        <v>6</v>
      </c>
      <c r="CF25" s="17">
        <f t="shared" si="22"/>
        <v>13</v>
      </c>
      <c r="CG25" s="17">
        <f t="shared" si="22"/>
        <v>3</v>
      </c>
      <c r="CH25" s="17">
        <f t="shared" si="22"/>
        <v>6</v>
      </c>
      <c r="CI25" s="17">
        <f t="shared" si="22"/>
        <v>20</v>
      </c>
      <c r="CJ25" s="17">
        <f t="shared" si="22"/>
        <v>1</v>
      </c>
      <c r="CK25" s="17">
        <f t="shared" si="22"/>
        <v>52</v>
      </c>
      <c r="CL25" s="17">
        <f t="shared" si="22"/>
        <v>120</v>
      </c>
      <c r="CM25" s="17">
        <f t="shared" si="22"/>
        <v>118</v>
      </c>
      <c r="CN25" s="17">
        <f t="shared" si="22"/>
        <v>903</v>
      </c>
      <c r="CO25" s="17">
        <f t="shared" si="22"/>
        <v>0</v>
      </c>
    </row>
    <row r="26" spans="1:93" ht="24.75" customHeight="1">
      <c r="A26" s="13">
        <v>19</v>
      </c>
      <c r="B26" s="11" t="s">
        <v>136</v>
      </c>
      <c r="C26" s="33">
        <f>(C14/Y16)*1000</f>
        <v>0</v>
      </c>
      <c r="D26" s="33">
        <f>(D14/Y16)*1000</f>
        <v>0</v>
      </c>
      <c r="E26" s="33">
        <f>(E14/Y16)*1000</f>
        <v>0</v>
      </c>
      <c r="F26" s="33">
        <f>(F14/Y16)*1000</f>
        <v>0.7968127490039841</v>
      </c>
      <c r="G26" s="33">
        <f>(G14/Y16)*1000</f>
        <v>3.1872509960159365</v>
      </c>
      <c r="H26" s="33">
        <f>(H14/Y16)*1000</f>
        <v>1.5936254980079683</v>
      </c>
      <c r="I26" s="33">
        <f>(I14/Y16)*1000</f>
        <v>4.780876494023904</v>
      </c>
      <c r="J26" s="33">
        <f>(J14/Y16)*1000</f>
        <v>0</v>
      </c>
      <c r="K26" s="33">
        <f>(K14/Y16)*1000</f>
        <v>4.780876494023904</v>
      </c>
      <c r="L26" s="33">
        <f>(L14/Y16)*1000</f>
        <v>0.7968127490039841</v>
      </c>
      <c r="M26" s="33">
        <f>(M14/Y16)*1000</f>
        <v>3.9840637450199203</v>
      </c>
      <c r="N26" s="33">
        <f>(N14/Y16)*1000</f>
        <v>0</v>
      </c>
      <c r="O26" s="33">
        <f>(O14/Y16)*1000</f>
        <v>0</v>
      </c>
      <c r="P26" s="33">
        <f>(P14/Y16)*1000</f>
        <v>0</v>
      </c>
      <c r="Q26" s="33">
        <f>(Q14/Y16)*1000</f>
        <v>1.5936254980079683</v>
      </c>
      <c r="R26" s="33">
        <f>(R14/Y16)*1000</f>
        <v>0</v>
      </c>
      <c r="S26" s="33">
        <f>(S14/Y16)*1000</f>
        <v>0</v>
      </c>
      <c r="T26" s="33">
        <f>(T14/Y16)*1000</f>
        <v>0</v>
      </c>
      <c r="U26" s="33">
        <f>(U14/Y16)*1000</f>
        <v>0</v>
      </c>
      <c r="V26" s="33">
        <f>(V14/Y16)*1000</f>
        <v>0</v>
      </c>
      <c r="W26" s="33">
        <f>(W14/Y16)*1000</f>
        <v>0.7968127490039841</v>
      </c>
      <c r="X26" s="33">
        <f>(X14/Y16)*1000</f>
        <v>0</v>
      </c>
      <c r="Y26" s="33">
        <f>(Y14/Y16)*1000</f>
        <v>22.310756972111555</v>
      </c>
      <c r="Z26" s="33">
        <f>(Z14/Y16)*1000</f>
        <v>0</v>
      </c>
      <c r="AA26" s="33">
        <f>(AA14/Y16)*1000</f>
        <v>0</v>
      </c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0"/>
      <c r="AP26" s="20"/>
      <c r="AQ26" s="20"/>
      <c r="AR26" s="20"/>
      <c r="AS26" s="25"/>
      <c r="AT26" s="25"/>
      <c r="AU26"/>
      <c r="AW26" s="12">
        <f>AW24+1</f>
        <v>19</v>
      </c>
      <c r="AX26" s="49" t="s">
        <v>96</v>
      </c>
      <c r="AY26" s="36">
        <v>10</v>
      </c>
      <c r="AZ26" s="36">
        <v>54</v>
      </c>
      <c r="BA26" s="36">
        <v>59</v>
      </c>
      <c r="BB26" s="36"/>
      <c r="BC26" s="36"/>
      <c r="BD26" s="17">
        <f>SUM(BA26:BC26)</f>
        <v>59</v>
      </c>
      <c r="BE26" s="17">
        <f>((SUM(AY26:AZ26))-(SUM(BA26:BC26)))</f>
        <v>5</v>
      </c>
      <c r="BF26" s="17">
        <f t="shared" si="9"/>
        <v>77</v>
      </c>
      <c r="BG26" s="36"/>
      <c r="BH26" s="36"/>
      <c r="BI26" s="36"/>
      <c r="BJ26" s="36"/>
      <c r="BK26" s="36"/>
      <c r="BL26" s="36"/>
      <c r="BM26" s="36"/>
      <c r="BN26" s="48"/>
      <c r="BO26" s="48">
        <v>9</v>
      </c>
      <c r="BP26" s="36">
        <v>2</v>
      </c>
      <c r="BQ26" s="36">
        <v>66</v>
      </c>
      <c r="BR26" s="36">
        <v>63</v>
      </c>
      <c r="BS26" s="37">
        <f t="shared" si="6"/>
        <v>1.0677966101694916</v>
      </c>
      <c r="BT26" s="35"/>
      <c r="BV26" s="12">
        <f>BV24+1</f>
        <v>19</v>
      </c>
      <c r="BW26" s="49" t="s">
        <v>96</v>
      </c>
      <c r="BX26" s="36">
        <v>10</v>
      </c>
      <c r="BY26" s="36">
        <v>54</v>
      </c>
      <c r="BZ26" s="36">
        <v>59</v>
      </c>
      <c r="CA26" s="36"/>
      <c r="CB26" s="36"/>
      <c r="CC26" s="17">
        <f t="shared" si="11"/>
        <v>0</v>
      </c>
      <c r="CD26" s="36"/>
      <c r="CE26" s="36"/>
      <c r="CF26" s="36"/>
      <c r="CG26" s="36"/>
      <c r="CH26" s="36"/>
      <c r="CI26" s="36"/>
      <c r="CJ26" s="36"/>
      <c r="CK26" s="48"/>
      <c r="CL26" s="48"/>
      <c r="CM26" s="36"/>
      <c r="CN26" s="36"/>
      <c r="CO26" s="36"/>
    </row>
    <row r="27" spans="1:93" ht="24.75" customHeight="1">
      <c r="A27" s="13">
        <v>20</v>
      </c>
      <c r="B27" s="30" t="s">
        <v>80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0"/>
      <c r="AP27" s="20"/>
      <c r="AQ27" s="20"/>
      <c r="AR27" s="20"/>
      <c r="AS27" s="25"/>
      <c r="AT27" s="25"/>
      <c r="AU27"/>
      <c r="AW27" s="43" t="s">
        <v>21</v>
      </c>
      <c r="AX27" s="43"/>
      <c r="AY27" s="39">
        <f>C28</f>
        <v>30</v>
      </c>
      <c r="AZ27" s="43" t="s">
        <v>20</v>
      </c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V27" s="43" t="s">
        <v>21</v>
      </c>
      <c r="BW27" s="43"/>
      <c r="BX27" s="39">
        <f>C28</f>
        <v>30</v>
      </c>
      <c r="BY27" s="43" t="s">
        <v>20</v>
      </c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O27" s="25"/>
    </row>
    <row r="28" spans="1:94" ht="16.5" customHeight="1">
      <c r="A28" s="40" t="s">
        <v>21</v>
      </c>
      <c r="B28" s="40"/>
      <c r="C28" s="41">
        <v>30</v>
      </c>
      <c r="D28" s="40" t="s">
        <v>20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0"/>
      <c r="AQ28" s="20"/>
      <c r="AR28" s="20"/>
      <c r="AS28" s="20"/>
      <c r="AT28" s="25"/>
      <c r="AU28" s="25"/>
      <c r="CP28" s="44"/>
    </row>
    <row r="29" spans="1:94" ht="16.5" customHeight="1">
      <c r="A29" s="43"/>
      <c r="B29" s="43"/>
      <c r="C29" s="53"/>
      <c r="D29" s="40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19"/>
      <c r="Q29"/>
      <c r="R29"/>
      <c r="S29"/>
      <c r="T29"/>
      <c r="U29"/>
      <c r="V29" s="174" t="s">
        <v>211</v>
      </c>
      <c r="W29" s="174"/>
      <c r="X29" s="174"/>
      <c r="Y29" s="174"/>
      <c r="Z29" s="174"/>
      <c r="AA29" s="174"/>
      <c r="AB29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0"/>
      <c r="AQ29" s="20"/>
      <c r="AR29" s="21"/>
      <c r="AS29" s="21"/>
      <c r="AT29" s="25"/>
      <c r="AU29" s="25"/>
      <c r="AW29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44" t="s">
        <v>140</v>
      </c>
      <c r="BO29" s="44"/>
      <c r="BP29" s="44"/>
      <c r="BQ29" s="44"/>
      <c r="BR29" s="44"/>
      <c r="BS29" s="44"/>
      <c r="BT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44" t="s">
        <v>152</v>
      </c>
      <c r="CL29" s="44"/>
      <c r="CM29" s="44"/>
      <c r="CN29" s="44"/>
      <c r="CO29" s="44"/>
      <c r="CP29" s="57"/>
    </row>
    <row r="30" spans="1:94" ht="15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19"/>
      <c r="Q30"/>
      <c r="R30"/>
      <c r="S30"/>
      <c r="T30"/>
      <c r="U30"/>
      <c r="V30" s="145"/>
      <c r="W30" s="145"/>
      <c r="X30" s="145"/>
      <c r="Y30" s="145"/>
      <c r="Z30" s="145"/>
      <c r="AA30" s="145"/>
      <c r="AB30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0"/>
      <c r="AQ30" s="20"/>
      <c r="AR30" s="21"/>
      <c r="AS30" s="21"/>
      <c r="AT30" s="25"/>
      <c r="AU30" s="25"/>
      <c r="AW30"/>
      <c r="AX30" s="69" t="s">
        <v>114</v>
      </c>
      <c r="AY30" s="69"/>
      <c r="AZ30" s="69"/>
      <c r="BA30" s="25"/>
      <c r="BB30" s="25"/>
      <c r="BC30" s="25"/>
      <c r="BD30" s="25"/>
      <c r="BE30" s="25"/>
      <c r="BF30" s="25"/>
      <c r="BP30" s="57" t="s">
        <v>95</v>
      </c>
      <c r="BQ30" s="57"/>
      <c r="BR30" s="57"/>
      <c r="BS30" s="58"/>
      <c r="BT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M30" s="25"/>
      <c r="CN30" s="57" t="s">
        <v>95</v>
      </c>
      <c r="CO30" s="57"/>
      <c r="CP30" s="44"/>
    </row>
    <row r="31" spans="1:94" ht="15" customHeight="1">
      <c r="A31" s="40"/>
      <c r="B31" s="42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19"/>
      <c r="Q31"/>
      <c r="R31"/>
      <c r="S31"/>
      <c r="T31"/>
      <c r="U31"/>
      <c r="V31" s="174" t="s">
        <v>205</v>
      </c>
      <c r="W31" s="174"/>
      <c r="X31" s="174"/>
      <c r="Y31" s="174"/>
      <c r="Z31" s="174"/>
      <c r="AA31" s="174"/>
      <c r="AB31" s="145"/>
      <c r="AC31" s="25"/>
      <c r="AD31" s="25"/>
      <c r="AE31" s="25"/>
      <c r="AF31" s="25"/>
      <c r="AG31" s="25"/>
      <c r="AH31" s="25"/>
      <c r="AI31" s="25"/>
      <c r="AJ31" s="25"/>
      <c r="AK31" s="25"/>
      <c r="AL31"/>
      <c r="AM31"/>
      <c r="AN31"/>
      <c r="AO31" s="76" t="s">
        <v>90</v>
      </c>
      <c r="AP31" s="76"/>
      <c r="AQ31" s="76"/>
      <c r="AR31" s="76"/>
      <c r="AS31" s="76"/>
      <c r="AT31" s="76"/>
      <c r="AU31" s="25"/>
      <c r="AW31"/>
      <c r="AX31"/>
      <c r="AY31"/>
      <c r="AZ31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45"/>
      <c r="BQ31" s="44"/>
      <c r="BR31" s="44"/>
      <c r="BS31" s="44"/>
      <c r="BT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N31" s="45"/>
      <c r="CO31" s="44"/>
      <c r="CP31" s="44"/>
    </row>
    <row r="32" spans="1:94" ht="15" customHeight="1">
      <c r="A32" s="18"/>
      <c r="B32" s="43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19"/>
      <c r="Q32"/>
      <c r="R32"/>
      <c r="S32"/>
      <c r="T32"/>
      <c r="U32"/>
      <c r="V32" s="20"/>
      <c r="W32" s="20"/>
      <c r="X32" s="20"/>
      <c r="Y32" s="20"/>
      <c r="Z32" s="20"/>
      <c r="AA32" s="20"/>
      <c r="AB32"/>
      <c r="AC32" s="25"/>
      <c r="AD32" s="22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75" t="s">
        <v>91</v>
      </c>
      <c r="AP32" s="75"/>
      <c r="AQ32" s="75"/>
      <c r="AR32" s="75"/>
      <c r="AS32" s="75"/>
      <c r="AT32" s="75"/>
      <c r="AU32" s="25"/>
      <c r="AW32"/>
      <c r="AX32"/>
      <c r="AY32"/>
      <c r="AZ32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45"/>
      <c r="BQ32" s="44"/>
      <c r="BR32" s="44"/>
      <c r="BS32" s="44"/>
      <c r="BT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45"/>
      <c r="CO32" s="44"/>
      <c r="CP32" s="56"/>
    </row>
    <row r="33" spans="1:94" ht="15" customHeight="1">
      <c r="A33"/>
      <c r="B33" s="51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/>
      <c r="R33"/>
      <c r="S33"/>
      <c r="T33"/>
      <c r="U33"/>
      <c r="V33" s="20"/>
      <c r="W33" s="20"/>
      <c r="X33" s="20"/>
      <c r="Y33" s="20"/>
      <c r="Z33" s="20"/>
      <c r="AA33" s="20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W33"/>
      <c r="AX33"/>
      <c r="AY33"/>
      <c r="AZ33"/>
      <c r="BA33" s="25"/>
      <c r="BB33" s="25"/>
      <c r="BC33" s="25"/>
      <c r="BD33" s="25"/>
      <c r="BE33" s="25"/>
      <c r="BF33" s="25"/>
      <c r="BP33" s="56" t="s">
        <v>90</v>
      </c>
      <c r="BQ33" s="56"/>
      <c r="BR33" s="56"/>
      <c r="BS33" s="56"/>
      <c r="BT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N33" s="56" t="s">
        <v>90</v>
      </c>
      <c r="CO33" s="56"/>
      <c r="CP33" s="57"/>
    </row>
    <row r="34" spans="1:93" ht="15" customHeight="1">
      <c r="A34" s="18"/>
      <c r="B34" s="51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/>
      <c r="R34"/>
      <c r="S34"/>
      <c r="T34"/>
      <c r="U34"/>
      <c r="V34" s="173"/>
      <c r="W34" s="173"/>
      <c r="X34" s="173"/>
      <c r="Y34" s="173"/>
      <c r="Z34" s="173"/>
      <c r="AA34" s="173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W34"/>
      <c r="AX34" s="70" t="s">
        <v>115</v>
      </c>
      <c r="AY34" s="70"/>
      <c r="AZ34" s="70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57" t="s">
        <v>91</v>
      </c>
      <c r="BQ34" s="57"/>
      <c r="BR34" s="57"/>
      <c r="BS34" s="57"/>
      <c r="BT34" s="25"/>
      <c r="BW34" s="40"/>
      <c r="BX34" s="42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N34" s="57" t="s">
        <v>91</v>
      </c>
      <c r="CO34" s="57"/>
    </row>
    <row r="35" spans="1:52" ht="15" customHeight="1">
      <c r="A35"/>
      <c r="B35" s="51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23"/>
      <c r="P35" s="23"/>
      <c r="Q35"/>
      <c r="R35"/>
      <c r="S35"/>
      <c r="T35"/>
      <c r="U35"/>
      <c r="V35" s="174"/>
      <c r="W35" s="174"/>
      <c r="X35" s="174"/>
      <c r="Y35" s="174"/>
      <c r="Z35" s="174"/>
      <c r="AA35" s="174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W35"/>
      <c r="AX35" s="69" t="s">
        <v>116</v>
      </c>
      <c r="AY35" s="69"/>
      <c r="AZ35" s="69"/>
    </row>
    <row r="36" spans="1:65" ht="15" customHeight="1">
      <c r="A36" s="6"/>
      <c r="B36"/>
      <c r="C36" s="51"/>
      <c r="D36" s="51"/>
      <c r="E36" s="4"/>
      <c r="F36" s="4"/>
      <c r="G36" s="4"/>
      <c r="H36" s="4"/>
      <c r="I36" s="4"/>
      <c r="J36" s="4"/>
      <c r="K36" s="4"/>
      <c r="L36" s="4"/>
      <c r="M36" s="4"/>
      <c r="N36" s="4"/>
      <c r="O36" s="5"/>
      <c r="P36" s="5"/>
      <c r="Q36" s="5"/>
      <c r="R36" s="5"/>
      <c r="S36" s="5"/>
      <c r="T36" s="5"/>
      <c r="U36" s="5"/>
      <c r="V36" s="173" t="s">
        <v>206</v>
      </c>
      <c r="W36" s="173"/>
      <c r="X36" s="173"/>
      <c r="Y36" s="173"/>
      <c r="Z36" s="173"/>
      <c r="AA36" s="173"/>
      <c r="AB36" s="146"/>
      <c r="AC36" s="146"/>
      <c r="AD36" s="14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W36"/>
      <c r="BC36" s="69" t="s">
        <v>117</v>
      </c>
      <c r="BD36" s="69"/>
      <c r="BE36" s="69"/>
      <c r="BF36" s="69"/>
      <c r="BG36" s="69"/>
      <c r="BH36" s="69"/>
      <c r="BI36" s="69"/>
      <c r="BJ36" s="69"/>
      <c r="BK36" s="69"/>
      <c r="BL36" s="69"/>
      <c r="BM36" s="69"/>
    </row>
    <row r="37" spans="1:65" ht="1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 s="174" t="s">
        <v>207</v>
      </c>
      <c r="W37" s="174"/>
      <c r="X37" s="174"/>
      <c r="Y37" s="174"/>
      <c r="Z37" s="174"/>
      <c r="AA37" s="174"/>
      <c r="AB37" s="145"/>
      <c r="AC37" s="145"/>
      <c r="AD37" s="145"/>
      <c r="AE37" s="14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W37"/>
      <c r="BC37"/>
      <c r="BD37"/>
      <c r="BE37"/>
      <c r="BF37"/>
      <c r="BG37"/>
      <c r="BH37"/>
      <c r="BI37"/>
      <c r="BJ37"/>
      <c r="BK37"/>
      <c r="BL37"/>
      <c r="BM37"/>
    </row>
    <row r="38" spans="1:65" ht="15" customHeight="1">
      <c r="A38" s="26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174"/>
      <c r="V38" s="174"/>
      <c r="W38" s="174"/>
      <c r="X38" s="174"/>
      <c r="Y38" s="20"/>
      <c r="Z38" s="25"/>
      <c r="AW38"/>
      <c r="BC38"/>
      <c r="BD38"/>
      <c r="BE38"/>
      <c r="BF38"/>
      <c r="BG38"/>
      <c r="BH38"/>
      <c r="BI38"/>
      <c r="BJ38"/>
      <c r="BK38"/>
      <c r="BL38"/>
      <c r="BM38"/>
    </row>
    <row r="39" spans="21:65" ht="15" customHeight="1">
      <c r="U39" s="174"/>
      <c r="V39" s="174"/>
      <c r="W39" s="174"/>
      <c r="X39" s="174"/>
      <c r="Y39" s="20"/>
      <c r="BC39"/>
      <c r="BD39"/>
      <c r="BE39"/>
      <c r="BF39"/>
      <c r="BG39"/>
      <c r="BH39"/>
      <c r="BI39"/>
      <c r="BJ39"/>
      <c r="BK39"/>
      <c r="BL39"/>
      <c r="BM39"/>
    </row>
    <row r="40" spans="21:65" ht="15">
      <c r="U40" s="20"/>
      <c r="V40" s="20"/>
      <c r="W40" s="20"/>
      <c r="X40" s="20"/>
      <c r="BC40"/>
      <c r="BD40"/>
      <c r="BE40"/>
      <c r="BF40"/>
      <c r="BG40"/>
      <c r="BH40"/>
      <c r="BI40"/>
      <c r="BJ40"/>
      <c r="BK40"/>
      <c r="BL40"/>
      <c r="BM40"/>
    </row>
    <row r="41" spans="21:65" ht="15">
      <c r="U41" s="20"/>
      <c r="V41" s="20"/>
      <c r="W41" s="21"/>
      <c r="X41" s="21"/>
      <c r="BC41" s="70" t="s">
        <v>118</v>
      </c>
      <c r="BD41" s="70"/>
      <c r="BE41" s="70"/>
      <c r="BF41" s="70"/>
      <c r="BG41" s="70"/>
      <c r="BH41" s="70"/>
      <c r="BI41" s="70"/>
      <c r="BJ41" s="70"/>
      <c r="BK41" s="70"/>
      <c r="BL41" s="70"/>
      <c r="BM41" s="70"/>
    </row>
    <row r="42" spans="21:65" ht="15">
      <c r="U42" s="20"/>
      <c r="V42" s="20"/>
      <c r="W42" s="21"/>
      <c r="X42" s="21"/>
      <c r="BC42" s="69" t="s">
        <v>119</v>
      </c>
      <c r="BD42" s="69"/>
      <c r="BE42" s="69"/>
      <c r="BF42" s="69"/>
      <c r="BG42" s="69"/>
      <c r="BH42" s="69"/>
      <c r="BI42" s="69"/>
      <c r="BJ42" s="69"/>
      <c r="BK42" s="69"/>
      <c r="BL42" s="69"/>
      <c r="BM42" s="69"/>
    </row>
  </sheetData>
  <sheetProtection/>
  <mergeCells count="71">
    <mergeCell ref="AL4:AL5"/>
    <mergeCell ref="AM4:AM5"/>
    <mergeCell ref="AN4:AN5"/>
    <mergeCell ref="A4:A5"/>
    <mergeCell ref="AA4:AA5"/>
    <mergeCell ref="J4:J5"/>
    <mergeCell ref="K4:K5"/>
    <mergeCell ref="C4:C5"/>
    <mergeCell ref="D4:D5"/>
    <mergeCell ref="E4:E5"/>
    <mergeCell ref="N4:N5"/>
    <mergeCell ref="L4:L5"/>
    <mergeCell ref="G4:G5"/>
    <mergeCell ref="AW25:AX25"/>
    <mergeCell ref="AC18:AD18"/>
    <mergeCell ref="AF4:AG4"/>
    <mergeCell ref="AD4:AD5"/>
    <mergeCell ref="AE4:AE5"/>
    <mergeCell ref="AO4:AO5"/>
    <mergeCell ref="AQ4:AQ5"/>
    <mergeCell ref="BV1:CO1"/>
    <mergeCell ref="BV2:CO2"/>
    <mergeCell ref="BV3:CO3"/>
    <mergeCell ref="BV4:BV6"/>
    <mergeCell ref="BW4:BW6"/>
    <mergeCell ref="U4:U5"/>
    <mergeCell ref="Z4:Z5"/>
    <mergeCell ref="CO4:CO6"/>
    <mergeCell ref="BA4:BD5"/>
    <mergeCell ref="BE4:BE6"/>
    <mergeCell ref="CD4:CN5"/>
    <mergeCell ref="BV25:BW25"/>
    <mergeCell ref="V35:AA35"/>
    <mergeCell ref="U38:X38"/>
    <mergeCell ref="U39:X39"/>
    <mergeCell ref="V29:AA29"/>
    <mergeCell ref="V34:AA34"/>
    <mergeCell ref="AH4:AK4"/>
    <mergeCell ref="AC4:AC5"/>
    <mergeCell ref="BZ4:CC5"/>
    <mergeCell ref="BX4:BY5"/>
    <mergeCell ref="AT4:AT5"/>
    <mergeCell ref="AU4:AU5"/>
    <mergeCell ref="AR4:AR5"/>
    <mergeCell ref="AS4:AS5"/>
    <mergeCell ref="AW4:AW6"/>
    <mergeCell ref="BF4:BF6"/>
    <mergeCell ref="AY4:AZ5"/>
    <mergeCell ref="BT4:BT6"/>
    <mergeCell ref="A1:AA1"/>
    <mergeCell ref="AC1:AU1"/>
    <mergeCell ref="AW1:BT1"/>
    <mergeCell ref="A2:AA2"/>
    <mergeCell ref="AC2:AU2"/>
    <mergeCell ref="AW2:BT2"/>
    <mergeCell ref="A3:AA3"/>
    <mergeCell ref="AW3:BT3"/>
    <mergeCell ref="AX4:AX6"/>
    <mergeCell ref="B4:B5"/>
    <mergeCell ref="AP4:AP5"/>
    <mergeCell ref="AC3:AU3"/>
    <mergeCell ref="BG4:BS5"/>
    <mergeCell ref="R4:R5"/>
    <mergeCell ref="F4:F5"/>
    <mergeCell ref="M4:M5"/>
    <mergeCell ref="W4:W5"/>
    <mergeCell ref="Y4:Y5"/>
    <mergeCell ref="Q4:Q5"/>
    <mergeCell ref="V31:AA31"/>
    <mergeCell ref="V36:AA36"/>
    <mergeCell ref="V37:AA37"/>
  </mergeCells>
  <printOptions/>
  <pageMargins left="0.1968503937007874" right="0.1968503937007874" top="0.3937007874015748" bottom="0.1968503937007874" header="0" footer="0"/>
  <pageSetup orientation="landscape" paperSize="5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P42"/>
  <sheetViews>
    <sheetView showZeros="0" zoomScale="75" zoomScaleNormal="75" zoomScalePageLayoutView="0" workbookViewId="0" topLeftCell="AZ1">
      <selection activeCell="BH6" sqref="BH6:BT6"/>
    </sheetView>
  </sheetViews>
  <sheetFormatPr defaultColWidth="9.140625" defaultRowHeight="12.75"/>
  <cols>
    <col min="1" max="1" width="5.421875" style="1" customWidth="1"/>
    <col min="2" max="2" width="20.7109375" style="1" customWidth="1"/>
    <col min="3" max="9" width="8.7109375" style="1" customWidth="1"/>
    <col min="10" max="10" width="10.28125" style="1" customWidth="1"/>
    <col min="11" max="11" width="10.421875" style="1" customWidth="1"/>
    <col min="12" max="12" width="11.28125" style="1" customWidth="1"/>
    <col min="13" max="13" width="11.7109375" style="1" customWidth="1"/>
    <col min="14" max="15" width="11.00390625" style="1" customWidth="1"/>
    <col min="16" max="19" width="8.7109375" style="1" customWidth="1"/>
    <col min="20" max="20" width="8.57421875" style="1" customWidth="1"/>
    <col min="21" max="21" width="8.7109375" style="1" customWidth="1"/>
    <col min="22" max="22" width="8.8515625" style="1" customWidth="1"/>
    <col min="23" max="23" width="8.7109375" style="1" customWidth="1"/>
    <col min="24" max="24" width="8.140625" style="1" customWidth="1"/>
    <col min="25" max="25" width="9.00390625" style="1" customWidth="1"/>
    <col min="26" max="26" width="9.140625" style="1" customWidth="1"/>
    <col min="27" max="27" width="11.28125" style="1" customWidth="1"/>
    <col min="28" max="28" width="9.7109375" style="1" customWidth="1"/>
    <col min="29" max="30" width="9.140625" style="1" customWidth="1"/>
    <col min="31" max="31" width="19.421875" style="1" customWidth="1"/>
    <col min="32" max="39" width="9.140625" style="1" customWidth="1"/>
    <col min="40" max="40" width="13.7109375" style="1" customWidth="1"/>
    <col min="41" max="42" width="9.140625" style="1" customWidth="1"/>
    <col min="43" max="44" width="10.421875" style="1" customWidth="1"/>
    <col min="45" max="50" width="9.140625" style="1" customWidth="1"/>
    <col min="51" max="51" width="23.8515625" style="1" customWidth="1"/>
    <col min="52" max="58" width="9.140625" style="1" customWidth="1"/>
    <col min="59" max="59" width="11.00390625" style="1" customWidth="1"/>
    <col min="60" max="75" width="9.140625" style="1" customWidth="1"/>
    <col min="76" max="76" width="23.140625" style="1" customWidth="1"/>
    <col min="77" max="16384" width="9.140625" style="1" customWidth="1"/>
  </cols>
  <sheetData>
    <row r="1" spans="1:94" ht="18">
      <c r="A1" s="186" t="s">
        <v>92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89"/>
      <c r="AD1" s="186" t="s">
        <v>143</v>
      </c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89"/>
      <c r="AX1" s="186" t="s">
        <v>145</v>
      </c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89"/>
      <c r="BW1" s="186" t="s">
        <v>147</v>
      </c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</row>
    <row r="2" spans="1:94" ht="18">
      <c r="A2" s="186" t="s">
        <v>144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89"/>
      <c r="AD2" s="186" t="s">
        <v>144</v>
      </c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89"/>
      <c r="AX2" s="186" t="s">
        <v>146</v>
      </c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89"/>
      <c r="BW2" s="186" t="s">
        <v>146</v>
      </c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  <c r="CP2" s="186"/>
    </row>
    <row r="3" spans="1:94" ht="13.5" customHeight="1">
      <c r="A3" s="207" t="s">
        <v>201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89"/>
      <c r="AD3" s="187" t="str">
        <f>A3</f>
        <v>BULAN / TRIWULAN / TAHUN :           TRIWULAN II          2022</v>
      </c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89"/>
      <c r="AX3" s="187" t="str">
        <f>A3</f>
        <v>BULAN / TRIWULAN / TAHUN :           TRIWULAN II          2022</v>
      </c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89"/>
      <c r="BW3" s="187" t="str">
        <f>A3</f>
        <v>BULAN / TRIWULAN / TAHUN :           TRIWULAN II          2022</v>
      </c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7"/>
    </row>
    <row r="4" spans="1:94" ht="24.75" customHeight="1">
      <c r="A4" s="193" t="s">
        <v>1</v>
      </c>
      <c r="B4" s="193" t="s">
        <v>2</v>
      </c>
      <c r="C4" s="193" t="s">
        <v>3</v>
      </c>
      <c r="D4" s="193" t="s">
        <v>65</v>
      </c>
      <c r="E4" s="193" t="s">
        <v>109</v>
      </c>
      <c r="F4" s="193" t="s">
        <v>5</v>
      </c>
      <c r="G4" s="193" t="s">
        <v>194</v>
      </c>
      <c r="H4" s="193" t="s">
        <v>193</v>
      </c>
      <c r="I4" s="195" t="s">
        <v>169</v>
      </c>
      <c r="J4" s="193" t="s">
        <v>157</v>
      </c>
      <c r="K4" s="193" t="s">
        <v>139</v>
      </c>
      <c r="L4" s="193" t="s">
        <v>195</v>
      </c>
      <c r="M4" s="193" t="s">
        <v>181</v>
      </c>
      <c r="N4" s="195" t="s">
        <v>86</v>
      </c>
      <c r="O4" s="77" t="s">
        <v>86</v>
      </c>
      <c r="P4" s="73" t="s">
        <v>100</v>
      </c>
      <c r="Q4" s="193" t="s">
        <v>101</v>
      </c>
      <c r="R4" s="193" t="s">
        <v>102</v>
      </c>
      <c r="S4" s="77" t="s">
        <v>102</v>
      </c>
      <c r="T4" s="195" t="s">
        <v>104</v>
      </c>
      <c r="U4" s="195" t="s">
        <v>105</v>
      </c>
      <c r="V4" s="77" t="s">
        <v>106</v>
      </c>
      <c r="W4" s="77" t="s">
        <v>170</v>
      </c>
      <c r="X4" s="140" t="s">
        <v>176</v>
      </c>
      <c r="Y4" s="73" t="s">
        <v>4</v>
      </c>
      <c r="Z4" s="195" t="s">
        <v>8</v>
      </c>
      <c r="AA4" s="198" t="s">
        <v>88</v>
      </c>
      <c r="AB4" s="204" t="s">
        <v>71</v>
      </c>
      <c r="AC4" s="2"/>
      <c r="AD4" s="189" t="s">
        <v>1</v>
      </c>
      <c r="AE4" s="189" t="s">
        <v>47</v>
      </c>
      <c r="AF4" s="189" t="s">
        <v>48</v>
      </c>
      <c r="AG4" s="205" t="s">
        <v>49</v>
      </c>
      <c r="AH4" s="184"/>
      <c r="AI4" s="205" t="s">
        <v>28</v>
      </c>
      <c r="AJ4" s="206"/>
      <c r="AK4" s="206"/>
      <c r="AL4" s="184"/>
      <c r="AM4" s="175" t="s">
        <v>50</v>
      </c>
      <c r="AN4" s="181" t="s">
        <v>76</v>
      </c>
      <c r="AO4" s="181" t="s">
        <v>51</v>
      </c>
      <c r="AP4" s="175" t="s">
        <v>52</v>
      </c>
      <c r="AQ4" s="181" t="s">
        <v>77</v>
      </c>
      <c r="AR4" s="181" t="s">
        <v>78</v>
      </c>
      <c r="AS4" s="181" t="s">
        <v>79</v>
      </c>
      <c r="AT4" s="181" t="s">
        <v>53</v>
      </c>
      <c r="AU4" s="181" t="s">
        <v>97</v>
      </c>
      <c r="AV4" s="181" t="s">
        <v>98</v>
      </c>
      <c r="AW4" s="2"/>
      <c r="AX4" s="181" t="s">
        <v>1</v>
      </c>
      <c r="AY4" s="181" t="s">
        <v>22</v>
      </c>
      <c r="AZ4" s="175" t="s">
        <v>23</v>
      </c>
      <c r="BA4" s="176"/>
      <c r="BB4" s="175" t="s">
        <v>28</v>
      </c>
      <c r="BC4" s="179"/>
      <c r="BD4" s="179"/>
      <c r="BE4" s="176"/>
      <c r="BF4" s="181" t="s">
        <v>24</v>
      </c>
      <c r="BG4" s="181" t="s">
        <v>72</v>
      </c>
      <c r="BH4" s="175" t="s">
        <v>25</v>
      </c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6"/>
      <c r="BU4" s="181" t="s">
        <v>71</v>
      </c>
      <c r="BW4" s="181" t="s">
        <v>1</v>
      </c>
      <c r="BX4" s="181" t="s">
        <v>22</v>
      </c>
      <c r="BY4" s="175" t="s">
        <v>23</v>
      </c>
      <c r="BZ4" s="179"/>
      <c r="CA4" s="179" t="s">
        <v>148</v>
      </c>
      <c r="CB4" s="179"/>
      <c r="CC4" s="179"/>
      <c r="CD4" s="179"/>
      <c r="CE4" s="179" t="s">
        <v>149</v>
      </c>
      <c r="CF4" s="179"/>
      <c r="CG4" s="179"/>
      <c r="CH4" s="179"/>
      <c r="CI4" s="179"/>
      <c r="CJ4" s="179"/>
      <c r="CK4" s="179"/>
      <c r="CL4" s="179"/>
      <c r="CM4" s="179"/>
      <c r="CN4" s="179"/>
      <c r="CO4" s="176"/>
      <c r="CP4" s="181" t="s">
        <v>71</v>
      </c>
    </row>
    <row r="5" spans="1:94" ht="24.75" customHeight="1">
      <c r="A5" s="194"/>
      <c r="B5" s="194"/>
      <c r="C5" s="194"/>
      <c r="D5" s="194"/>
      <c r="E5" s="194"/>
      <c r="F5" s="194"/>
      <c r="G5" s="194"/>
      <c r="H5" s="194"/>
      <c r="I5" s="196"/>
      <c r="J5" s="194"/>
      <c r="K5" s="194"/>
      <c r="L5" s="194"/>
      <c r="M5" s="194"/>
      <c r="N5" s="196"/>
      <c r="O5" s="78" t="s">
        <v>166</v>
      </c>
      <c r="P5" s="74" t="s">
        <v>94</v>
      </c>
      <c r="Q5" s="194"/>
      <c r="R5" s="194"/>
      <c r="S5" s="74" t="s">
        <v>182</v>
      </c>
      <c r="T5" s="196"/>
      <c r="U5" s="196"/>
      <c r="V5" s="78" t="s">
        <v>175</v>
      </c>
      <c r="W5" s="78" t="s">
        <v>171</v>
      </c>
      <c r="X5" s="141"/>
      <c r="Y5" s="74" t="s">
        <v>156</v>
      </c>
      <c r="Z5" s="196"/>
      <c r="AA5" s="199"/>
      <c r="AB5" s="204"/>
      <c r="AC5" s="2"/>
      <c r="AD5" s="189"/>
      <c r="AE5" s="189"/>
      <c r="AF5" s="189"/>
      <c r="AG5" s="7" t="s">
        <v>26</v>
      </c>
      <c r="AH5" s="7" t="s">
        <v>27</v>
      </c>
      <c r="AI5" s="7" t="s">
        <v>68</v>
      </c>
      <c r="AJ5" s="104" t="s">
        <v>59</v>
      </c>
      <c r="AK5" s="104" t="s">
        <v>172</v>
      </c>
      <c r="AL5" s="105" t="s">
        <v>69</v>
      </c>
      <c r="AM5" s="177"/>
      <c r="AN5" s="183"/>
      <c r="AO5" s="183"/>
      <c r="AP5" s="177"/>
      <c r="AQ5" s="183"/>
      <c r="AR5" s="183"/>
      <c r="AS5" s="183"/>
      <c r="AT5" s="183"/>
      <c r="AU5" s="183"/>
      <c r="AV5" s="183"/>
      <c r="AW5" s="2"/>
      <c r="AX5" s="182"/>
      <c r="AY5" s="182"/>
      <c r="AZ5" s="177"/>
      <c r="BA5" s="178"/>
      <c r="BB5" s="177"/>
      <c r="BC5" s="180"/>
      <c r="BD5" s="180"/>
      <c r="BE5" s="178"/>
      <c r="BF5" s="182"/>
      <c r="BG5" s="182"/>
      <c r="BH5" s="177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78"/>
      <c r="BU5" s="182"/>
      <c r="BW5" s="182"/>
      <c r="BX5" s="182"/>
      <c r="BY5" s="177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78"/>
      <c r="CP5" s="182"/>
    </row>
    <row r="6" spans="1:94" ht="24.75" customHeight="1">
      <c r="A6" s="72" t="s">
        <v>9</v>
      </c>
      <c r="B6" s="52" t="s">
        <v>13</v>
      </c>
      <c r="C6" s="55">
        <v>28</v>
      </c>
      <c r="D6" s="55">
        <v>15</v>
      </c>
      <c r="E6" s="55">
        <v>28</v>
      </c>
      <c r="F6" s="55">
        <v>24</v>
      </c>
      <c r="G6" s="55">
        <v>12</v>
      </c>
      <c r="H6" s="55">
        <v>11</v>
      </c>
      <c r="I6" s="55">
        <v>10</v>
      </c>
      <c r="J6" s="55">
        <v>5</v>
      </c>
      <c r="K6" s="55">
        <v>6</v>
      </c>
      <c r="L6" s="55">
        <v>36</v>
      </c>
      <c r="M6" s="55">
        <v>30</v>
      </c>
      <c r="N6" s="55">
        <v>24</v>
      </c>
      <c r="O6" s="55">
        <v>6</v>
      </c>
      <c r="P6" s="55">
        <v>16</v>
      </c>
      <c r="Q6" s="55">
        <v>26</v>
      </c>
      <c r="R6" s="142">
        <v>10</v>
      </c>
      <c r="S6" s="55">
        <v>8</v>
      </c>
      <c r="T6" s="55">
        <v>21</v>
      </c>
      <c r="U6" s="55">
        <v>10</v>
      </c>
      <c r="V6" s="55">
        <v>14</v>
      </c>
      <c r="W6" s="55"/>
      <c r="X6" s="55">
        <v>6</v>
      </c>
      <c r="Y6" s="101">
        <v>14</v>
      </c>
      <c r="Z6" s="95">
        <f>SUM(C6:Y6)</f>
        <v>360</v>
      </c>
      <c r="AA6" s="55"/>
      <c r="AB6" s="101">
        <v>4</v>
      </c>
      <c r="AC6"/>
      <c r="AD6" s="12">
        <v>1</v>
      </c>
      <c r="AE6" s="8" t="s">
        <v>176</v>
      </c>
      <c r="AF6" s="12">
        <v>6</v>
      </c>
      <c r="AG6" s="12">
        <v>6</v>
      </c>
      <c r="AH6" s="12">
        <v>102</v>
      </c>
      <c r="AI6" s="55">
        <v>103</v>
      </c>
      <c r="AJ6" s="12"/>
      <c r="AK6" s="12">
        <v>1</v>
      </c>
      <c r="AL6" s="79">
        <f aca="true" t="shared" si="0" ref="AL6:AL16">SUM(AI6:AK6)</f>
        <v>104</v>
      </c>
      <c r="AM6" s="80">
        <f>((SUM(AG6:AH6))-(SUM(AI6:AK6)))</f>
        <v>4</v>
      </c>
      <c r="AN6" s="81">
        <v>569</v>
      </c>
      <c r="AO6" s="81">
        <v>492</v>
      </c>
      <c r="AP6" s="82">
        <f aca="true" t="shared" si="1" ref="AP6:AP16">AO6/AL6</f>
        <v>4.730769230769231</v>
      </c>
      <c r="AQ6" s="83">
        <f>AN6/AF21</f>
        <v>6.252747252747253</v>
      </c>
      <c r="AR6" s="83">
        <f>(AN6/(AF6*AF21))*100</f>
        <v>104.21245421245422</v>
      </c>
      <c r="AS6" s="83">
        <f aca="true" t="shared" si="2" ref="AS6:AS16">AL6/AF6</f>
        <v>17.333333333333332</v>
      </c>
      <c r="AT6" s="83">
        <f>((AF6*AF21)-AN6)/AL6</f>
        <v>-0.22115384615384615</v>
      </c>
      <c r="AU6" s="83">
        <f>((AJ6+AK6)/AL18)*1000</f>
        <v>0.31298904538341155</v>
      </c>
      <c r="AV6" s="83">
        <f>(AK6/AL18)*1000</f>
        <v>0.31298904538341155</v>
      </c>
      <c r="AW6"/>
      <c r="AX6" s="183"/>
      <c r="AY6" s="183"/>
      <c r="AZ6" s="7" t="s">
        <v>26</v>
      </c>
      <c r="BA6" s="7" t="s">
        <v>27</v>
      </c>
      <c r="BB6" s="7" t="s">
        <v>68</v>
      </c>
      <c r="BC6" s="7" t="s">
        <v>75</v>
      </c>
      <c r="BD6" s="10" t="s">
        <v>74</v>
      </c>
      <c r="BE6" s="27" t="s">
        <v>73</v>
      </c>
      <c r="BF6" s="183"/>
      <c r="BG6" s="183"/>
      <c r="BH6" s="92" t="s">
        <v>194</v>
      </c>
      <c r="BI6" s="92" t="s">
        <v>225</v>
      </c>
      <c r="BJ6" s="92" t="s">
        <v>218</v>
      </c>
      <c r="BK6" s="92" t="s">
        <v>157</v>
      </c>
      <c r="BL6" s="92" t="s">
        <v>139</v>
      </c>
      <c r="BM6" s="92" t="s">
        <v>177</v>
      </c>
      <c r="BN6" s="93" t="s">
        <v>176</v>
      </c>
      <c r="BO6" s="100" t="s">
        <v>161</v>
      </c>
      <c r="BP6" s="93" t="s">
        <v>30</v>
      </c>
      <c r="BQ6" s="92" t="s">
        <v>31</v>
      </c>
      <c r="BR6" s="92" t="s">
        <v>32</v>
      </c>
      <c r="BS6" s="92" t="s">
        <v>33</v>
      </c>
      <c r="BT6" s="7" t="s">
        <v>34</v>
      </c>
      <c r="BU6" s="183"/>
      <c r="BW6" s="183"/>
      <c r="BX6" s="183"/>
      <c r="BY6" s="7" t="s">
        <v>26</v>
      </c>
      <c r="BZ6" s="7" t="s">
        <v>27</v>
      </c>
      <c r="CA6" s="7" t="s">
        <v>68</v>
      </c>
      <c r="CB6" s="7" t="s">
        <v>75</v>
      </c>
      <c r="CC6" s="10" t="s">
        <v>74</v>
      </c>
      <c r="CD6" s="27" t="s">
        <v>73</v>
      </c>
      <c r="CE6" s="92" t="s">
        <v>194</v>
      </c>
      <c r="CF6" s="92" t="s">
        <v>193</v>
      </c>
      <c r="CG6" s="92" t="s">
        <v>169</v>
      </c>
      <c r="CH6" s="92" t="s">
        <v>157</v>
      </c>
      <c r="CI6" s="92" t="s">
        <v>139</v>
      </c>
      <c r="CJ6" s="92" t="s">
        <v>177</v>
      </c>
      <c r="CK6" s="93" t="s">
        <v>176</v>
      </c>
      <c r="CL6" s="100" t="s">
        <v>161</v>
      </c>
      <c r="CM6" s="93" t="s">
        <v>30</v>
      </c>
      <c r="CN6" s="92" t="s">
        <v>31</v>
      </c>
      <c r="CO6" s="92" t="s">
        <v>32</v>
      </c>
      <c r="CP6" s="183"/>
    </row>
    <row r="7" spans="1:94" ht="24.75" customHeight="1">
      <c r="A7" s="13" t="s">
        <v>10</v>
      </c>
      <c r="B7" s="30" t="s">
        <v>60</v>
      </c>
      <c r="C7" s="13"/>
      <c r="D7" s="13"/>
      <c r="E7" s="13"/>
      <c r="F7" s="13"/>
      <c r="G7" s="103"/>
      <c r="H7" s="103"/>
      <c r="I7" s="103"/>
      <c r="J7" s="13"/>
      <c r="K7" s="13"/>
      <c r="L7" s="13"/>
      <c r="M7" s="13"/>
      <c r="N7" s="103"/>
      <c r="O7" s="103"/>
      <c r="P7" s="13"/>
      <c r="Q7" s="13"/>
      <c r="R7" s="13"/>
      <c r="S7" s="13"/>
      <c r="T7" s="13"/>
      <c r="U7" s="13"/>
      <c r="V7" s="13"/>
      <c r="W7" s="13"/>
      <c r="X7" s="103"/>
      <c r="Y7" s="103"/>
      <c r="Z7" s="15">
        <f>SUM(C7:Y7)</f>
        <v>0</v>
      </c>
      <c r="AA7" s="13"/>
      <c r="AB7" s="32"/>
      <c r="AC7"/>
      <c r="AD7" s="12">
        <f aca="true" t="shared" si="3" ref="AD7:AD17">AD6+1</f>
        <v>2</v>
      </c>
      <c r="AE7" s="98" t="s">
        <v>161</v>
      </c>
      <c r="AF7" s="12">
        <v>27</v>
      </c>
      <c r="AG7" s="12">
        <v>15</v>
      </c>
      <c r="AH7" s="12">
        <v>208</v>
      </c>
      <c r="AI7" s="55">
        <v>202</v>
      </c>
      <c r="AJ7" s="12"/>
      <c r="AK7" s="12">
        <v>1</v>
      </c>
      <c r="AL7" s="79">
        <f t="shared" si="0"/>
        <v>203</v>
      </c>
      <c r="AM7" s="80">
        <f>((SUM(AG7:AH7))-(SUM(AI7:AK7)))</f>
        <v>20</v>
      </c>
      <c r="AN7" s="84">
        <v>1253</v>
      </c>
      <c r="AO7" s="85">
        <v>842</v>
      </c>
      <c r="AP7" s="82">
        <f t="shared" si="1"/>
        <v>4.147783251231527</v>
      </c>
      <c r="AQ7" s="83">
        <f>AN7/AF21</f>
        <v>13.76923076923077</v>
      </c>
      <c r="AR7" s="83">
        <f>(AN7/(AF7*AF21))*100</f>
        <v>50.997150997150996</v>
      </c>
      <c r="AS7" s="83">
        <f t="shared" si="2"/>
        <v>7.518518518518518</v>
      </c>
      <c r="AT7" s="83">
        <f>((AF7*AF21)-AN7)/AL7</f>
        <v>5.931034482758621</v>
      </c>
      <c r="AU7" s="83">
        <f>((AJ7+AK7)/AL18)*1000</f>
        <v>0.31298904538341155</v>
      </c>
      <c r="AV7" s="83">
        <f>(AK7/AL18)*1000</f>
        <v>0.31298904538341155</v>
      </c>
      <c r="AW7"/>
      <c r="AX7" s="12">
        <v>1</v>
      </c>
      <c r="AY7" s="11" t="s">
        <v>61</v>
      </c>
      <c r="AZ7" s="16">
        <v>58</v>
      </c>
      <c r="BA7" s="16">
        <v>730</v>
      </c>
      <c r="BB7" s="16">
        <v>716</v>
      </c>
      <c r="BC7" s="16">
        <v>17</v>
      </c>
      <c r="BD7" s="16">
        <v>23</v>
      </c>
      <c r="BE7" s="17">
        <f aca="true" t="shared" si="4" ref="BE7:BE24">SUM(BB7:BD7)</f>
        <v>756</v>
      </c>
      <c r="BF7" s="17">
        <f aca="true" t="shared" si="5" ref="BF7:BF24">((SUM(AZ7:BA7))-(SUM(BB7:BD7)))</f>
        <v>32</v>
      </c>
      <c r="BG7" s="17">
        <f>BH7+BI7+BJ7+BK7+BL7+BM7+BN7+BO7+BP7+BQ7+BR7</f>
        <v>4034</v>
      </c>
      <c r="BH7" s="16">
        <v>327</v>
      </c>
      <c r="BI7" s="16">
        <v>130</v>
      </c>
      <c r="BJ7" s="16"/>
      <c r="BK7" s="16"/>
      <c r="BL7" s="16"/>
      <c r="BM7" s="16">
        <v>726</v>
      </c>
      <c r="BN7" s="16"/>
      <c r="BO7" s="46">
        <v>381</v>
      </c>
      <c r="BP7" s="46">
        <v>898</v>
      </c>
      <c r="BQ7" s="16">
        <v>471</v>
      </c>
      <c r="BR7" s="16">
        <v>1101</v>
      </c>
      <c r="BS7" s="24">
        <v>3506</v>
      </c>
      <c r="BT7" s="37">
        <f aca="true" t="shared" si="6" ref="BT7:BT26">BS7/BE7</f>
        <v>4.637566137566138</v>
      </c>
      <c r="BU7" s="28"/>
      <c r="BW7" s="12">
        <v>1</v>
      </c>
      <c r="BX7" s="11" t="s">
        <v>61</v>
      </c>
      <c r="BY7" s="16">
        <v>58</v>
      </c>
      <c r="BZ7" s="16">
        <v>730</v>
      </c>
      <c r="CA7" s="16">
        <v>716</v>
      </c>
      <c r="CB7" s="16">
        <v>17</v>
      </c>
      <c r="CC7" s="16">
        <v>23</v>
      </c>
      <c r="CD7" s="17">
        <f>CE7+CF7+CG7+CH7+CI7+CJ7+CK7+CL7+CM7+CN7+CO7</f>
        <v>756</v>
      </c>
      <c r="CE7" s="16">
        <v>46</v>
      </c>
      <c r="CF7" s="16">
        <v>28</v>
      </c>
      <c r="CG7" s="16">
        <v>22</v>
      </c>
      <c r="CH7" s="16"/>
      <c r="CI7" s="16"/>
      <c r="CJ7" s="16">
        <v>117</v>
      </c>
      <c r="CK7" s="16"/>
      <c r="CL7" s="46">
        <v>76</v>
      </c>
      <c r="CM7" s="46">
        <v>295</v>
      </c>
      <c r="CN7" s="16">
        <v>46</v>
      </c>
      <c r="CO7" s="16">
        <v>126</v>
      </c>
      <c r="CP7" s="28"/>
    </row>
    <row r="8" spans="1:94" ht="24.75" customHeight="1">
      <c r="A8" s="13">
        <v>1</v>
      </c>
      <c r="B8" s="30" t="s">
        <v>14</v>
      </c>
      <c r="C8" s="13">
        <v>4</v>
      </c>
      <c r="D8" s="13">
        <v>15</v>
      </c>
      <c r="E8" s="13">
        <v>6</v>
      </c>
      <c r="F8" s="13">
        <v>20</v>
      </c>
      <c r="G8" s="13">
        <v>10</v>
      </c>
      <c r="H8" s="13">
        <v>1</v>
      </c>
      <c r="I8" s="13">
        <v>7</v>
      </c>
      <c r="J8" s="13">
        <v>4</v>
      </c>
      <c r="K8" s="13">
        <v>5</v>
      </c>
      <c r="L8" s="13">
        <v>22</v>
      </c>
      <c r="M8" s="13">
        <v>17</v>
      </c>
      <c r="N8" s="13">
        <v>28</v>
      </c>
      <c r="O8" s="13">
        <v>3</v>
      </c>
      <c r="P8" s="13">
        <v>7</v>
      </c>
      <c r="Q8" s="13"/>
      <c r="R8" s="13">
        <v>5</v>
      </c>
      <c r="S8" s="13"/>
      <c r="T8" s="13">
        <v>2</v>
      </c>
      <c r="U8" s="13">
        <v>11</v>
      </c>
      <c r="V8" s="13">
        <v>15</v>
      </c>
      <c r="W8" s="13"/>
      <c r="X8" s="13">
        <v>6</v>
      </c>
      <c r="Y8" s="32">
        <v>15</v>
      </c>
      <c r="Z8" s="15">
        <f>SUM(C8:Y8)</f>
        <v>203</v>
      </c>
      <c r="AA8" s="32"/>
      <c r="AB8" s="32"/>
      <c r="AC8"/>
      <c r="AD8" s="12">
        <f t="shared" si="3"/>
        <v>3</v>
      </c>
      <c r="AE8" s="8" t="s">
        <v>55</v>
      </c>
      <c r="AF8" s="12">
        <v>49</v>
      </c>
      <c r="AG8" s="12">
        <v>24</v>
      </c>
      <c r="AH8" s="12">
        <v>459</v>
      </c>
      <c r="AI8" s="55">
        <v>470</v>
      </c>
      <c r="AJ8" s="12">
        <v>1</v>
      </c>
      <c r="AK8" s="12">
        <v>1</v>
      </c>
      <c r="AL8" s="79">
        <f t="shared" si="0"/>
        <v>472</v>
      </c>
      <c r="AM8" s="80">
        <f>((SUM(AG8:AH8))-(SUM(AI8:AK8)))</f>
        <v>11</v>
      </c>
      <c r="AN8" s="85">
        <v>2144</v>
      </c>
      <c r="AO8" s="85">
        <v>1739</v>
      </c>
      <c r="AP8" s="82">
        <f t="shared" si="1"/>
        <v>3.684322033898305</v>
      </c>
      <c r="AQ8" s="83">
        <f>AN8/AF21</f>
        <v>23.560439560439562</v>
      </c>
      <c r="AR8" s="83">
        <f>(AN8/(AF8*AF21))*100</f>
        <v>48.08252971518277</v>
      </c>
      <c r="AS8" s="83">
        <f t="shared" si="2"/>
        <v>9.63265306122449</v>
      </c>
      <c r="AT8" s="83">
        <f>((AF8*AF21)-AN8)/AL8</f>
        <v>4.904661016949152</v>
      </c>
      <c r="AU8" s="83">
        <f>((AJ8+AK8)/AL18)*1000</f>
        <v>0.6259780907668231</v>
      </c>
      <c r="AV8" s="83">
        <f>(AK8/AL18)*1000</f>
        <v>0.31298904538341155</v>
      </c>
      <c r="AW8"/>
      <c r="AX8" s="12">
        <f aca="true" t="shared" si="7" ref="AX8:AX24">AX7+1</f>
        <v>2</v>
      </c>
      <c r="AY8" s="11" t="s">
        <v>35</v>
      </c>
      <c r="AZ8" s="16">
        <v>43</v>
      </c>
      <c r="BA8" s="16">
        <v>329</v>
      </c>
      <c r="BB8" s="16">
        <v>315</v>
      </c>
      <c r="BC8" s="16">
        <v>7</v>
      </c>
      <c r="BD8" s="16">
        <v>13</v>
      </c>
      <c r="BE8" s="17">
        <f t="shared" si="4"/>
        <v>335</v>
      </c>
      <c r="BF8" s="17">
        <f t="shared" si="5"/>
        <v>37</v>
      </c>
      <c r="BG8" s="17">
        <f aca="true" t="shared" si="8" ref="BG8:BG26">BH8+BI8+BJ8+BK8+BL8+BM8+BN8+BO8+BP8+BQ8+BR8</f>
        <v>1601</v>
      </c>
      <c r="BH8" s="16">
        <v>96</v>
      </c>
      <c r="BI8" s="16"/>
      <c r="BJ8" s="16">
        <v>4</v>
      </c>
      <c r="BK8" s="16"/>
      <c r="BL8" s="16"/>
      <c r="BM8" s="16"/>
      <c r="BN8" s="16"/>
      <c r="BO8" s="46">
        <v>36</v>
      </c>
      <c r="BP8" s="46">
        <v>177</v>
      </c>
      <c r="BQ8" s="16">
        <v>177</v>
      </c>
      <c r="BR8" s="16">
        <v>1111</v>
      </c>
      <c r="BS8" s="24">
        <v>1069</v>
      </c>
      <c r="BT8" s="37">
        <f t="shared" si="6"/>
        <v>3.191044776119403</v>
      </c>
      <c r="BU8" s="28"/>
      <c r="BW8" s="12">
        <f aca="true" t="shared" si="9" ref="BW8:BW24">BW7+1</f>
        <v>2</v>
      </c>
      <c r="BX8" s="11" t="s">
        <v>35</v>
      </c>
      <c r="BY8" s="16">
        <v>43</v>
      </c>
      <c r="BZ8" s="16">
        <v>329</v>
      </c>
      <c r="CA8" s="16">
        <v>315</v>
      </c>
      <c r="CB8" s="16">
        <v>7</v>
      </c>
      <c r="CC8" s="16">
        <v>13</v>
      </c>
      <c r="CD8" s="17">
        <f aca="true" t="shared" si="10" ref="CD8:CD26">CE8+CF8+CG8+CH8+CI8+CJ8+CK8+CL8+CM8+CN8+CO8</f>
        <v>335</v>
      </c>
      <c r="CE8" s="16">
        <v>18</v>
      </c>
      <c r="CF8" s="16"/>
      <c r="CG8" s="16">
        <v>1</v>
      </c>
      <c r="CH8" s="16"/>
      <c r="CI8" s="16"/>
      <c r="CJ8" s="16"/>
      <c r="CK8" s="16"/>
      <c r="CL8" s="46">
        <v>9</v>
      </c>
      <c r="CM8" s="46">
        <v>33</v>
      </c>
      <c r="CN8" s="16">
        <v>42</v>
      </c>
      <c r="CO8" s="16">
        <v>232</v>
      </c>
      <c r="CP8" s="28"/>
    </row>
    <row r="9" spans="1:94" ht="24.75" customHeight="1">
      <c r="A9" s="13">
        <f>A8+1</f>
        <v>2</v>
      </c>
      <c r="B9" s="30" t="s">
        <v>15</v>
      </c>
      <c r="C9" s="13">
        <v>445</v>
      </c>
      <c r="D9" s="13">
        <v>187</v>
      </c>
      <c r="E9" s="13">
        <v>312</v>
      </c>
      <c r="F9" s="13">
        <v>118</v>
      </c>
      <c r="G9" s="13">
        <v>95</v>
      </c>
      <c r="H9" s="13">
        <v>42</v>
      </c>
      <c r="I9" s="13">
        <v>41</v>
      </c>
      <c r="J9" s="13">
        <v>25</v>
      </c>
      <c r="K9" s="13">
        <v>15</v>
      </c>
      <c r="L9" s="13">
        <v>423</v>
      </c>
      <c r="M9" s="13">
        <v>416</v>
      </c>
      <c r="N9" s="13">
        <v>185</v>
      </c>
      <c r="O9" s="13">
        <v>23</v>
      </c>
      <c r="P9" s="13">
        <v>28</v>
      </c>
      <c r="Q9" s="13">
        <v>165</v>
      </c>
      <c r="R9" s="13">
        <v>79</v>
      </c>
      <c r="S9" s="13">
        <v>6</v>
      </c>
      <c r="T9" s="13">
        <v>157</v>
      </c>
      <c r="U9" s="13">
        <v>106</v>
      </c>
      <c r="V9" s="13">
        <v>126</v>
      </c>
      <c r="W9" s="13"/>
      <c r="X9" s="13">
        <v>102</v>
      </c>
      <c r="Y9" s="32">
        <v>114</v>
      </c>
      <c r="Z9" s="15">
        <f aca="true" t="shared" si="11" ref="Z9:Z17">SUM(C9:Y9)</f>
        <v>3210</v>
      </c>
      <c r="AA9" s="32">
        <v>302</v>
      </c>
      <c r="AB9" s="32"/>
      <c r="AC9"/>
      <c r="AD9" s="12">
        <f t="shared" si="3"/>
        <v>4</v>
      </c>
      <c r="AE9" s="8" t="s">
        <v>56</v>
      </c>
      <c r="AF9" s="12">
        <v>64</v>
      </c>
      <c r="AG9" s="12">
        <v>10</v>
      </c>
      <c r="AH9" s="12">
        <v>301</v>
      </c>
      <c r="AI9" s="55">
        <v>287</v>
      </c>
      <c r="AJ9" s="12">
        <v>1</v>
      </c>
      <c r="AK9" s="12">
        <v>3</v>
      </c>
      <c r="AL9" s="79">
        <f t="shared" si="0"/>
        <v>291</v>
      </c>
      <c r="AM9" s="80">
        <f>((SUM(AG9:AH9))-(SUM(AI9:AK9)))</f>
        <v>20</v>
      </c>
      <c r="AN9" s="85">
        <v>1564</v>
      </c>
      <c r="AO9" s="85">
        <v>1216</v>
      </c>
      <c r="AP9" s="82">
        <f t="shared" si="1"/>
        <v>4.178694158075602</v>
      </c>
      <c r="AQ9" s="83">
        <f>AN9/AF21</f>
        <v>17.186813186813186</v>
      </c>
      <c r="AR9" s="83">
        <f>(AN9/(AF9*AF21))*100</f>
        <v>26.854395604395602</v>
      </c>
      <c r="AS9" s="83">
        <f t="shared" si="2"/>
        <v>4.546875</v>
      </c>
      <c r="AT9" s="83">
        <f>((AF9*AF21)-AN9)/AL9</f>
        <v>14.639175257731958</v>
      </c>
      <c r="AU9" s="83">
        <f>((AJ9+AK9)/AL18)*1000</f>
        <v>1.2519561815336462</v>
      </c>
      <c r="AV9" s="83">
        <f>(AK9/AL18)*1000</f>
        <v>0.9389671361502347</v>
      </c>
      <c r="AW9"/>
      <c r="AX9" s="12">
        <f t="shared" si="7"/>
        <v>3</v>
      </c>
      <c r="AY9" s="49" t="s">
        <v>173</v>
      </c>
      <c r="AZ9" s="28"/>
      <c r="BA9" s="28">
        <v>56</v>
      </c>
      <c r="BB9" s="28">
        <v>49</v>
      </c>
      <c r="BC9" s="28">
        <v>1</v>
      </c>
      <c r="BD9" s="28"/>
      <c r="BE9" s="17">
        <f t="shared" si="4"/>
        <v>50</v>
      </c>
      <c r="BF9" s="17">
        <f t="shared" si="5"/>
        <v>6</v>
      </c>
      <c r="BG9" s="17">
        <f t="shared" si="8"/>
        <v>176</v>
      </c>
      <c r="BH9" s="28"/>
      <c r="BI9" s="28"/>
      <c r="BJ9" s="28"/>
      <c r="BK9" s="28"/>
      <c r="BL9" s="28"/>
      <c r="BM9" s="28"/>
      <c r="BN9" s="28"/>
      <c r="BO9" s="28"/>
      <c r="BP9" s="28">
        <v>6</v>
      </c>
      <c r="BQ9" s="28">
        <v>35</v>
      </c>
      <c r="BR9" s="28">
        <v>135</v>
      </c>
      <c r="BS9" s="28">
        <v>221</v>
      </c>
      <c r="BT9" s="37">
        <f t="shared" si="6"/>
        <v>4.42</v>
      </c>
      <c r="BU9" s="28"/>
      <c r="BW9" s="12">
        <f t="shared" si="9"/>
        <v>3</v>
      </c>
      <c r="BX9" s="49" t="s">
        <v>173</v>
      </c>
      <c r="BY9" s="28"/>
      <c r="BZ9" s="28">
        <v>56</v>
      </c>
      <c r="CA9" s="28">
        <v>49</v>
      </c>
      <c r="CB9" s="28">
        <v>1</v>
      </c>
      <c r="CC9" s="28"/>
      <c r="CD9" s="17">
        <f t="shared" si="10"/>
        <v>50</v>
      </c>
      <c r="CE9" s="28"/>
      <c r="CF9" s="28"/>
      <c r="CG9" s="28"/>
      <c r="CH9" s="28"/>
      <c r="CI9" s="28"/>
      <c r="CJ9" s="28"/>
      <c r="CK9" s="28"/>
      <c r="CL9" s="28"/>
      <c r="CM9" s="28">
        <v>1</v>
      </c>
      <c r="CN9" s="28">
        <v>3</v>
      </c>
      <c r="CO9" s="28">
        <v>46</v>
      </c>
      <c r="CP9" s="28"/>
    </row>
    <row r="10" spans="1:94" ht="24.75" customHeight="1">
      <c r="A10" s="13">
        <f aca="true" t="shared" si="12" ref="A10:A27">A9+1</f>
        <v>3</v>
      </c>
      <c r="B10" s="30" t="s">
        <v>16</v>
      </c>
      <c r="C10" s="13">
        <v>19</v>
      </c>
      <c r="D10" s="13">
        <v>35</v>
      </c>
      <c r="E10" s="13">
        <v>62</v>
      </c>
      <c r="F10" s="13">
        <v>24</v>
      </c>
      <c r="G10" s="13">
        <v>65</v>
      </c>
      <c r="H10" s="13">
        <v>41</v>
      </c>
      <c r="I10" s="13">
        <v>50</v>
      </c>
      <c r="J10" s="13">
        <v>39</v>
      </c>
      <c r="K10" s="13">
        <v>28</v>
      </c>
      <c r="L10" s="13">
        <v>67</v>
      </c>
      <c r="M10" s="13">
        <v>53</v>
      </c>
      <c r="N10" s="13">
        <v>50</v>
      </c>
      <c r="O10" s="13">
        <v>1</v>
      </c>
      <c r="P10" s="13">
        <v>1</v>
      </c>
      <c r="Q10" s="13">
        <v>37</v>
      </c>
      <c r="R10" s="13">
        <v>33</v>
      </c>
      <c r="S10" s="13">
        <v>1</v>
      </c>
      <c r="T10" s="13">
        <v>36</v>
      </c>
      <c r="U10" s="13">
        <v>27</v>
      </c>
      <c r="V10" s="13">
        <v>29</v>
      </c>
      <c r="W10" s="13"/>
      <c r="X10" s="13">
        <v>47</v>
      </c>
      <c r="Y10" s="32"/>
      <c r="Z10" s="15">
        <f t="shared" si="11"/>
        <v>745</v>
      </c>
      <c r="AA10" s="32"/>
      <c r="AB10" s="32"/>
      <c r="AC10"/>
      <c r="AD10" s="12">
        <f t="shared" si="3"/>
        <v>5</v>
      </c>
      <c r="AE10" s="8" t="s">
        <v>57</v>
      </c>
      <c r="AF10" s="12">
        <v>146</v>
      </c>
      <c r="AG10" s="12">
        <v>100</v>
      </c>
      <c r="AH10" s="12">
        <v>1639</v>
      </c>
      <c r="AI10" s="55">
        <v>1605</v>
      </c>
      <c r="AJ10" s="12">
        <v>7</v>
      </c>
      <c r="AK10" s="12">
        <v>9</v>
      </c>
      <c r="AL10" s="79">
        <f t="shared" si="0"/>
        <v>1621</v>
      </c>
      <c r="AM10" s="80">
        <f>((SUM(AG10:AH10))-(SUM(AI10:AK10)))</f>
        <v>118</v>
      </c>
      <c r="AN10" s="85">
        <v>7746</v>
      </c>
      <c r="AO10" s="85">
        <v>6548</v>
      </c>
      <c r="AP10" s="82">
        <f t="shared" si="1"/>
        <v>4.039481801357187</v>
      </c>
      <c r="AQ10" s="83">
        <f>AN10/AF21</f>
        <v>85.12087912087912</v>
      </c>
      <c r="AR10" s="83">
        <f>(AN10/(AF10*AF21))*100</f>
        <v>58.30197200060214</v>
      </c>
      <c r="AS10" s="83">
        <f t="shared" si="2"/>
        <v>11.102739726027398</v>
      </c>
      <c r="AT10" s="83">
        <f>((AF10*AF21)-AN10)/AL10</f>
        <v>3.417643429981493</v>
      </c>
      <c r="AU10" s="83">
        <f>((AJ10+AK10)/AL18)*1000</f>
        <v>5.007824726134585</v>
      </c>
      <c r="AV10" s="83">
        <f>(AK10/AL18)*1000</f>
        <v>2.8169014084507045</v>
      </c>
      <c r="AW10"/>
      <c r="AX10" s="12">
        <f t="shared" si="7"/>
        <v>4</v>
      </c>
      <c r="AY10" s="111" t="s">
        <v>36</v>
      </c>
      <c r="AZ10" s="112">
        <v>14</v>
      </c>
      <c r="BA10" s="112">
        <v>476</v>
      </c>
      <c r="BB10" s="112">
        <v>443</v>
      </c>
      <c r="BC10" s="112"/>
      <c r="BD10" s="113">
        <v>11</v>
      </c>
      <c r="BE10" s="114">
        <f t="shared" si="4"/>
        <v>454</v>
      </c>
      <c r="BF10" s="114">
        <f t="shared" si="5"/>
        <v>36</v>
      </c>
      <c r="BG10" s="17">
        <f t="shared" si="8"/>
        <v>2387</v>
      </c>
      <c r="BH10" s="99">
        <v>35</v>
      </c>
      <c r="BI10" s="99">
        <v>1</v>
      </c>
      <c r="BJ10" s="99"/>
      <c r="BK10" s="99">
        <v>167</v>
      </c>
      <c r="BL10" s="99">
        <v>353</v>
      </c>
      <c r="BM10" s="112"/>
      <c r="BN10" s="112"/>
      <c r="BO10" s="115">
        <v>402</v>
      </c>
      <c r="BP10" s="115">
        <v>120</v>
      </c>
      <c r="BQ10" s="112">
        <v>126</v>
      </c>
      <c r="BR10" s="112">
        <v>1183</v>
      </c>
      <c r="BS10" s="116">
        <v>1791</v>
      </c>
      <c r="BT10" s="117">
        <f t="shared" si="6"/>
        <v>3.944933920704846</v>
      </c>
      <c r="BU10" s="118"/>
      <c r="BW10" s="12">
        <f t="shared" si="9"/>
        <v>4</v>
      </c>
      <c r="BX10" s="11" t="s">
        <v>36</v>
      </c>
      <c r="BY10" s="112">
        <v>14</v>
      </c>
      <c r="BZ10" s="112">
        <v>476</v>
      </c>
      <c r="CA10" s="112">
        <v>443</v>
      </c>
      <c r="CB10" s="112"/>
      <c r="CC10" s="113">
        <v>11</v>
      </c>
      <c r="CD10" s="17">
        <f t="shared" si="10"/>
        <v>454</v>
      </c>
      <c r="CE10" s="16"/>
      <c r="CF10" s="16"/>
      <c r="CG10" s="16"/>
      <c r="CH10" s="16">
        <v>21</v>
      </c>
      <c r="CI10" s="16">
        <v>18</v>
      </c>
      <c r="CJ10" s="16"/>
      <c r="CK10" s="16"/>
      <c r="CL10" s="46">
        <v>47</v>
      </c>
      <c r="CM10" s="46">
        <v>5</v>
      </c>
      <c r="CN10" s="16">
        <v>77</v>
      </c>
      <c r="CO10" s="16">
        <v>286</v>
      </c>
      <c r="CP10" s="28"/>
    </row>
    <row r="11" spans="1:94" ht="24.75" customHeight="1">
      <c r="A11" s="13">
        <f t="shared" si="12"/>
        <v>4</v>
      </c>
      <c r="B11" s="30" t="s">
        <v>108</v>
      </c>
      <c r="C11" s="15">
        <f>SUM(C8:C10)</f>
        <v>468</v>
      </c>
      <c r="D11" s="15">
        <f aca="true" t="shared" si="13" ref="D11:W11">SUM(D8:D10)</f>
        <v>237</v>
      </c>
      <c r="E11" s="15">
        <f t="shared" si="13"/>
        <v>380</v>
      </c>
      <c r="F11" s="15">
        <f t="shared" si="13"/>
        <v>162</v>
      </c>
      <c r="G11" s="15">
        <f t="shared" si="13"/>
        <v>170</v>
      </c>
      <c r="H11" s="15">
        <f t="shared" si="13"/>
        <v>84</v>
      </c>
      <c r="I11" s="15">
        <f t="shared" si="13"/>
        <v>98</v>
      </c>
      <c r="J11" s="15">
        <f t="shared" si="13"/>
        <v>68</v>
      </c>
      <c r="K11" s="15">
        <f t="shared" si="13"/>
        <v>48</v>
      </c>
      <c r="L11" s="15">
        <f>SUM(L8:L10)</f>
        <v>512</v>
      </c>
      <c r="M11" s="15">
        <f t="shared" si="13"/>
        <v>486</v>
      </c>
      <c r="N11" s="15">
        <f t="shared" si="13"/>
        <v>263</v>
      </c>
      <c r="O11" s="15">
        <f t="shared" si="13"/>
        <v>27</v>
      </c>
      <c r="P11" s="15">
        <f t="shared" si="13"/>
        <v>36</v>
      </c>
      <c r="Q11" s="15">
        <f t="shared" si="13"/>
        <v>202</v>
      </c>
      <c r="R11" s="15">
        <f t="shared" si="13"/>
        <v>117</v>
      </c>
      <c r="S11" s="15">
        <f t="shared" si="13"/>
        <v>7</v>
      </c>
      <c r="T11" s="15">
        <f t="shared" si="13"/>
        <v>195</v>
      </c>
      <c r="U11" s="15">
        <f t="shared" si="13"/>
        <v>144</v>
      </c>
      <c r="V11" s="15">
        <f t="shared" si="13"/>
        <v>170</v>
      </c>
      <c r="W11" s="15">
        <f t="shared" si="13"/>
        <v>0</v>
      </c>
      <c r="X11" s="15">
        <f>SUM(X8:X10)</f>
        <v>155</v>
      </c>
      <c r="Y11" s="15">
        <f>SUM(Y8:Y10)</f>
        <v>129</v>
      </c>
      <c r="Z11" s="15">
        <f t="shared" si="11"/>
        <v>4158</v>
      </c>
      <c r="AA11" s="15">
        <f>SUM(AA8:AA10)</f>
        <v>302</v>
      </c>
      <c r="AB11" s="15">
        <f>SUM(AB8:AB10)</f>
        <v>0</v>
      </c>
      <c r="AC11"/>
      <c r="AD11" s="12">
        <f t="shared" si="3"/>
        <v>6</v>
      </c>
      <c r="AE11" s="8" t="s">
        <v>194</v>
      </c>
      <c r="AF11" s="12">
        <v>11</v>
      </c>
      <c r="AG11" s="12">
        <v>10</v>
      </c>
      <c r="AH11" s="12">
        <v>95</v>
      </c>
      <c r="AI11" s="55">
        <v>33</v>
      </c>
      <c r="AJ11" s="12">
        <v>29</v>
      </c>
      <c r="AK11" s="12">
        <v>37</v>
      </c>
      <c r="AL11" s="79">
        <f t="shared" si="0"/>
        <v>99</v>
      </c>
      <c r="AM11" s="80">
        <f aca="true" t="shared" si="14" ref="AM11:AM16">((SUM(AG11:AH11))-(SUM(AI11:AK11)))</f>
        <v>6</v>
      </c>
      <c r="AN11" s="85">
        <v>549</v>
      </c>
      <c r="AO11" s="85">
        <v>206</v>
      </c>
      <c r="AP11" s="82">
        <f t="shared" si="1"/>
        <v>2.080808080808081</v>
      </c>
      <c r="AQ11" s="83">
        <f>AN11/AF21</f>
        <v>6.032967032967033</v>
      </c>
      <c r="AR11" s="83">
        <f>(AN11/(AF11*AF21))*100</f>
        <v>54.845154845154845</v>
      </c>
      <c r="AS11" s="83">
        <f t="shared" si="2"/>
        <v>9</v>
      </c>
      <c r="AT11" s="83">
        <f>((AF11*AF21)-AN11)/AL11</f>
        <v>4.565656565656566</v>
      </c>
      <c r="AU11" s="83">
        <f>((AJ11+AK11)/AL18)*1000</f>
        <v>20.657276995305164</v>
      </c>
      <c r="AV11" s="83">
        <f>(AK11/AL18)*1000</f>
        <v>11.580594679186227</v>
      </c>
      <c r="AW11"/>
      <c r="AX11" s="12">
        <f t="shared" si="7"/>
        <v>5</v>
      </c>
      <c r="AY11" s="11" t="s">
        <v>37</v>
      </c>
      <c r="AZ11" s="16">
        <v>4</v>
      </c>
      <c r="BA11" s="16">
        <v>459</v>
      </c>
      <c r="BB11" s="16">
        <v>439</v>
      </c>
      <c r="BC11" s="16">
        <v>1</v>
      </c>
      <c r="BD11" s="16"/>
      <c r="BE11" s="17">
        <f t="shared" si="4"/>
        <v>440</v>
      </c>
      <c r="BF11" s="17">
        <f t="shared" si="5"/>
        <v>23</v>
      </c>
      <c r="BG11" s="17">
        <f t="shared" si="8"/>
        <v>1172</v>
      </c>
      <c r="BH11" s="16">
        <v>1</v>
      </c>
      <c r="BI11" s="16">
        <v>1</v>
      </c>
      <c r="BJ11" s="16"/>
      <c r="BK11" s="16"/>
      <c r="BL11" s="16"/>
      <c r="BM11" s="16"/>
      <c r="BN11" s="16"/>
      <c r="BO11" s="46">
        <v>32</v>
      </c>
      <c r="BP11" s="46">
        <v>57</v>
      </c>
      <c r="BQ11" s="16">
        <v>39</v>
      </c>
      <c r="BR11" s="16">
        <v>1042</v>
      </c>
      <c r="BS11" s="24">
        <v>843</v>
      </c>
      <c r="BT11" s="37">
        <f t="shared" si="6"/>
        <v>1.915909090909091</v>
      </c>
      <c r="BU11" s="28"/>
      <c r="BW11" s="12">
        <f t="shared" si="9"/>
        <v>5</v>
      </c>
      <c r="BX11" s="11" t="s">
        <v>37</v>
      </c>
      <c r="BY11" s="16">
        <v>4</v>
      </c>
      <c r="BZ11" s="16">
        <v>459</v>
      </c>
      <c r="CA11" s="16">
        <v>439</v>
      </c>
      <c r="CB11" s="16">
        <v>1</v>
      </c>
      <c r="CC11" s="16"/>
      <c r="CD11" s="17">
        <f t="shared" si="10"/>
        <v>440</v>
      </c>
      <c r="CE11" s="16">
        <v>1</v>
      </c>
      <c r="CF11" s="16"/>
      <c r="CG11" s="16"/>
      <c r="CH11" s="16"/>
      <c r="CI11" s="16"/>
      <c r="CJ11" s="16"/>
      <c r="CK11" s="16"/>
      <c r="CL11" s="46">
        <v>9</v>
      </c>
      <c r="CM11" s="46">
        <v>6</v>
      </c>
      <c r="CN11" s="16">
        <v>8</v>
      </c>
      <c r="CO11" s="16">
        <v>416</v>
      </c>
      <c r="CP11" s="28"/>
    </row>
    <row r="12" spans="1:94" ht="24.75" customHeight="1">
      <c r="A12" s="13">
        <f t="shared" si="12"/>
        <v>5</v>
      </c>
      <c r="B12" s="30" t="s">
        <v>17</v>
      </c>
      <c r="C12" s="14">
        <v>31</v>
      </c>
      <c r="D12" s="14">
        <v>23</v>
      </c>
      <c r="E12" s="14">
        <v>64</v>
      </c>
      <c r="F12" s="14">
        <v>25</v>
      </c>
      <c r="G12" s="14">
        <v>80</v>
      </c>
      <c r="H12" s="14">
        <v>39</v>
      </c>
      <c r="I12" s="14">
        <v>67</v>
      </c>
      <c r="J12" s="14">
        <v>45</v>
      </c>
      <c r="K12" s="14">
        <v>34</v>
      </c>
      <c r="L12" s="14">
        <v>62</v>
      </c>
      <c r="M12" s="14">
        <v>57</v>
      </c>
      <c r="N12" s="14">
        <v>35</v>
      </c>
      <c r="O12" s="14">
        <v>1</v>
      </c>
      <c r="P12" s="14">
        <v>1</v>
      </c>
      <c r="Q12" s="14">
        <v>31</v>
      </c>
      <c r="R12" s="14">
        <v>24</v>
      </c>
      <c r="S12" s="14"/>
      <c r="T12" s="14">
        <v>31</v>
      </c>
      <c r="U12" s="14">
        <v>25</v>
      </c>
      <c r="V12" s="14">
        <v>29</v>
      </c>
      <c r="W12" s="14"/>
      <c r="X12" s="14">
        <v>41</v>
      </c>
      <c r="Y12" s="32"/>
      <c r="Z12" s="15">
        <f t="shared" si="11"/>
        <v>745</v>
      </c>
      <c r="AA12" s="32"/>
      <c r="AB12" s="32"/>
      <c r="AC12"/>
      <c r="AD12" s="12">
        <f t="shared" si="3"/>
        <v>7</v>
      </c>
      <c r="AE12" s="8" t="s">
        <v>193</v>
      </c>
      <c r="AF12" s="12">
        <v>9</v>
      </c>
      <c r="AG12" s="12">
        <v>1</v>
      </c>
      <c r="AH12" s="12">
        <v>29</v>
      </c>
      <c r="AI12" s="55">
        <v>5</v>
      </c>
      <c r="AJ12" s="12">
        <v>14</v>
      </c>
      <c r="AK12" s="12">
        <v>11</v>
      </c>
      <c r="AL12" s="79">
        <f t="shared" si="0"/>
        <v>30</v>
      </c>
      <c r="AM12" s="80">
        <f t="shared" si="14"/>
        <v>0</v>
      </c>
      <c r="AN12" s="85">
        <v>160</v>
      </c>
      <c r="AO12" s="85">
        <v>46</v>
      </c>
      <c r="AP12" s="82">
        <f t="shared" si="1"/>
        <v>1.5333333333333334</v>
      </c>
      <c r="AQ12" s="83">
        <f>AN12/184</f>
        <v>0.8695652173913043</v>
      </c>
      <c r="AR12" s="83">
        <f>(AN12/(AF12*184))*100</f>
        <v>9.66183574879227</v>
      </c>
      <c r="AS12" s="83">
        <f t="shared" si="2"/>
        <v>3.3333333333333335</v>
      </c>
      <c r="AT12" s="83">
        <f>((AF12*AF21)-AN12)/AL12</f>
        <v>21.966666666666665</v>
      </c>
      <c r="AU12" s="83">
        <f>((AJ12+AK12)/AL18)*1000</f>
        <v>7.82472613458529</v>
      </c>
      <c r="AV12" s="83">
        <f>(AK12/AL18)*1000</f>
        <v>3.4428794992175273</v>
      </c>
      <c r="AW12"/>
      <c r="AX12" s="12">
        <f t="shared" si="7"/>
        <v>6</v>
      </c>
      <c r="AY12" s="11" t="s">
        <v>64</v>
      </c>
      <c r="AZ12" s="16"/>
      <c r="BA12" s="16">
        <v>22</v>
      </c>
      <c r="BB12" s="16">
        <v>15</v>
      </c>
      <c r="BC12" s="16"/>
      <c r="BD12" s="16"/>
      <c r="BE12" s="17">
        <f t="shared" si="4"/>
        <v>15</v>
      </c>
      <c r="BF12" s="17">
        <f t="shared" si="5"/>
        <v>7</v>
      </c>
      <c r="BG12" s="17">
        <f t="shared" si="8"/>
        <v>246</v>
      </c>
      <c r="BH12" s="16">
        <v>3</v>
      </c>
      <c r="BI12" s="16"/>
      <c r="BJ12" s="16"/>
      <c r="BK12" s="16"/>
      <c r="BL12" s="16"/>
      <c r="BM12" s="16"/>
      <c r="BN12" s="16"/>
      <c r="BO12" s="46">
        <v>100</v>
      </c>
      <c r="BP12" s="46">
        <v>19</v>
      </c>
      <c r="BQ12" s="16">
        <v>25</v>
      </c>
      <c r="BR12" s="16">
        <v>99</v>
      </c>
      <c r="BS12" s="24">
        <v>175</v>
      </c>
      <c r="BT12" s="37">
        <f t="shared" si="6"/>
        <v>11.666666666666666</v>
      </c>
      <c r="BU12" s="28"/>
      <c r="BW12" s="12">
        <f t="shared" si="9"/>
        <v>6</v>
      </c>
      <c r="BX12" s="11" t="s">
        <v>64</v>
      </c>
      <c r="BY12" s="16"/>
      <c r="BZ12" s="16">
        <v>22</v>
      </c>
      <c r="CA12" s="16">
        <v>15</v>
      </c>
      <c r="CB12" s="16"/>
      <c r="CC12" s="16"/>
      <c r="CD12" s="17">
        <f t="shared" si="10"/>
        <v>15</v>
      </c>
      <c r="CE12" s="16"/>
      <c r="CF12" s="16"/>
      <c r="CG12" s="16"/>
      <c r="CH12" s="16"/>
      <c r="CI12" s="16"/>
      <c r="CJ12" s="16"/>
      <c r="CK12" s="16"/>
      <c r="CL12" s="46"/>
      <c r="CM12" s="46">
        <v>2</v>
      </c>
      <c r="CN12" s="16">
        <v>1</v>
      </c>
      <c r="CO12" s="16">
        <v>12</v>
      </c>
      <c r="CP12" s="28"/>
    </row>
    <row r="13" spans="1:94" ht="24.75" customHeight="1">
      <c r="A13" s="13">
        <f t="shared" si="12"/>
        <v>6</v>
      </c>
      <c r="B13" s="30" t="s">
        <v>70</v>
      </c>
      <c r="C13" s="14"/>
      <c r="D13" s="14">
        <v>1</v>
      </c>
      <c r="E13" s="14"/>
      <c r="F13" s="14"/>
      <c r="G13" s="14">
        <v>29</v>
      </c>
      <c r="H13" s="14">
        <v>28</v>
      </c>
      <c r="I13" s="14">
        <v>9</v>
      </c>
      <c r="J13" s="14"/>
      <c r="K13" s="14"/>
      <c r="L13" s="14">
        <v>2</v>
      </c>
      <c r="M13" s="14"/>
      <c r="N13" s="14">
        <v>4</v>
      </c>
      <c r="O13" s="14"/>
      <c r="P13" s="14"/>
      <c r="Q13" s="14">
        <v>1</v>
      </c>
      <c r="R13" s="14">
        <v>1</v>
      </c>
      <c r="S13" s="14"/>
      <c r="T13" s="14"/>
      <c r="U13" s="14"/>
      <c r="V13" s="14"/>
      <c r="W13" s="14"/>
      <c r="X13" s="14"/>
      <c r="Y13" s="32"/>
      <c r="Z13" s="15">
        <f t="shared" si="11"/>
        <v>75</v>
      </c>
      <c r="AA13" s="32">
        <v>1</v>
      </c>
      <c r="AB13" s="32"/>
      <c r="AC13"/>
      <c r="AD13" s="12">
        <f t="shared" si="3"/>
        <v>8</v>
      </c>
      <c r="AE13" s="8" t="s">
        <v>169</v>
      </c>
      <c r="AF13" s="12">
        <v>10</v>
      </c>
      <c r="AG13" s="12"/>
      <c r="AH13" s="12">
        <v>41</v>
      </c>
      <c r="AI13" s="55">
        <v>25</v>
      </c>
      <c r="AJ13" s="12">
        <v>9</v>
      </c>
      <c r="AK13" s="12">
        <v>7</v>
      </c>
      <c r="AL13" s="79">
        <f t="shared" si="0"/>
        <v>41</v>
      </c>
      <c r="AM13" s="80">
        <f t="shared" si="14"/>
        <v>0</v>
      </c>
      <c r="AN13" s="85">
        <v>106</v>
      </c>
      <c r="AO13" s="85">
        <v>65</v>
      </c>
      <c r="AP13" s="82">
        <f t="shared" si="1"/>
        <v>1.5853658536585367</v>
      </c>
      <c r="AQ13" s="83">
        <f>AN13/AF21</f>
        <v>1.164835164835165</v>
      </c>
      <c r="AR13" s="83">
        <f>(AN13/(AF13*AF21))*100</f>
        <v>11.648351648351648</v>
      </c>
      <c r="AS13" s="83">
        <f t="shared" si="2"/>
        <v>4.1</v>
      </c>
      <c r="AT13" s="83">
        <f>((AF13*AF21)-AN13)/AL13</f>
        <v>19.609756097560975</v>
      </c>
      <c r="AU13" s="83">
        <f>((AJ13+AK13)/AL18)*1000</f>
        <v>5.007824726134585</v>
      </c>
      <c r="AV13" s="83">
        <f>(AK13/AL18)*1000</f>
        <v>2.190923317683881</v>
      </c>
      <c r="AW13"/>
      <c r="AX13" s="12">
        <f t="shared" si="7"/>
        <v>7</v>
      </c>
      <c r="AY13" s="11" t="s">
        <v>38</v>
      </c>
      <c r="AZ13" s="16">
        <v>8</v>
      </c>
      <c r="BA13" s="16">
        <v>40</v>
      </c>
      <c r="BB13" s="16">
        <v>40</v>
      </c>
      <c r="BC13" s="16">
        <v>3</v>
      </c>
      <c r="BD13" s="16">
        <v>5</v>
      </c>
      <c r="BE13" s="17">
        <f t="shared" si="4"/>
        <v>48</v>
      </c>
      <c r="BF13" s="17">
        <f t="shared" si="5"/>
        <v>0</v>
      </c>
      <c r="BG13" s="17">
        <f t="shared" si="8"/>
        <v>386</v>
      </c>
      <c r="BH13" s="16">
        <v>65</v>
      </c>
      <c r="BI13" s="16"/>
      <c r="BJ13" s="16"/>
      <c r="BK13" s="16"/>
      <c r="BL13" s="16"/>
      <c r="BM13" s="16"/>
      <c r="BN13" s="16"/>
      <c r="BO13" s="46">
        <v>40</v>
      </c>
      <c r="BP13" s="46">
        <v>59</v>
      </c>
      <c r="BQ13" s="16">
        <v>48</v>
      </c>
      <c r="BR13" s="16">
        <v>174</v>
      </c>
      <c r="BS13" s="24">
        <v>213</v>
      </c>
      <c r="BT13" s="37">
        <f t="shared" si="6"/>
        <v>4.4375</v>
      </c>
      <c r="BU13" s="28"/>
      <c r="BW13" s="12">
        <f t="shared" si="9"/>
        <v>7</v>
      </c>
      <c r="BX13" s="11" t="s">
        <v>38</v>
      </c>
      <c r="BY13" s="16">
        <v>8</v>
      </c>
      <c r="BZ13" s="16">
        <v>40</v>
      </c>
      <c r="CA13" s="16">
        <v>40</v>
      </c>
      <c r="CB13" s="16">
        <v>3</v>
      </c>
      <c r="CC13" s="16">
        <v>5</v>
      </c>
      <c r="CD13" s="17">
        <f t="shared" si="10"/>
        <v>48</v>
      </c>
      <c r="CE13" s="16">
        <v>7</v>
      </c>
      <c r="CF13" s="16"/>
      <c r="CG13" s="16"/>
      <c r="CH13" s="16"/>
      <c r="CI13" s="16"/>
      <c r="CJ13" s="16"/>
      <c r="CK13" s="16"/>
      <c r="CL13" s="46">
        <v>1</v>
      </c>
      <c r="CM13" s="46">
        <v>5</v>
      </c>
      <c r="CN13" s="16">
        <v>3</v>
      </c>
      <c r="CO13" s="16">
        <v>32</v>
      </c>
      <c r="CP13" s="28"/>
    </row>
    <row r="14" spans="1:94" ht="24.75" customHeight="1">
      <c r="A14" s="13">
        <f t="shared" si="12"/>
        <v>7</v>
      </c>
      <c r="B14" s="11" t="s">
        <v>99</v>
      </c>
      <c r="C14" s="14"/>
      <c r="D14" s="14"/>
      <c r="E14" s="14"/>
      <c r="F14" s="14"/>
      <c r="G14" s="14">
        <v>37</v>
      </c>
      <c r="H14" s="14">
        <v>15</v>
      </c>
      <c r="I14" s="14">
        <v>7</v>
      </c>
      <c r="J14" s="14">
        <v>6</v>
      </c>
      <c r="K14" s="14">
        <v>8</v>
      </c>
      <c r="L14" s="14">
        <v>3</v>
      </c>
      <c r="M14" s="14">
        <v>3</v>
      </c>
      <c r="N14" s="14">
        <v>3</v>
      </c>
      <c r="O14" s="14">
        <v>1</v>
      </c>
      <c r="P14" s="14"/>
      <c r="Q14" s="14">
        <v>3</v>
      </c>
      <c r="R14" s="14"/>
      <c r="S14" s="14">
        <v>1</v>
      </c>
      <c r="T14" s="14">
        <v>1</v>
      </c>
      <c r="U14" s="14"/>
      <c r="V14" s="14"/>
      <c r="W14" s="14"/>
      <c r="X14" s="14">
        <v>1</v>
      </c>
      <c r="Y14" s="32"/>
      <c r="Z14" s="15">
        <f t="shared" si="11"/>
        <v>89</v>
      </c>
      <c r="AA14" s="32"/>
      <c r="AB14" s="32"/>
      <c r="AC14"/>
      <c r="AD14" s="12">
        <f t="shared" si="3"/>
        <v>9</v>
      </c>
      <c r="AE14" s="8" t="s">
        <v>157</v>
      </c>
      <c r="AF14" s="12">
        <v>5</v>
      </c>
      <c r="AG14" s="12">
        <v>4</v>
      </c>
      <c r="AH14" s="12">
        <v>25</v>
      </c>
      <c r="AI14" s="55">
        <v>15</v>
      </c>
      <c r="AJ14" s="12"/>
      <c r="AK14" s="12">
        <v>6</v>
      </c>
      <c r="AL14" s="79">
        <f t="shared" si="0"/>
        <v>21</v>
      </c>
      <c r="AM14" s="80">
        <f t="shared" si="14"/>
        <v>8</v>
      </c>
      <c r="AN14" s="85">
        <v>167</v>
      </c>
      <c r="AO14" s="85">
        <v>95</v>
      </c>
      <c r="AP14" s="82">
        <f t="shared" si="1"/>
        <v>4.523809523809524</v>
      </c>
      <c r="AQ14" s="83">
        <f>AN14/AF21</f>
        <v>1.835164835164835</v>
      </c>
      <c r="AR14" s="83">
        <f>(AN14/(AF14*AF21))*100</f>
        <v>36.7032967032967</v>
      </c>
      <c r="AS14" s="83">
        <f t="shared" si="2"/>
        <v>4.2</v>
      </c>
      <c r="AT14" s="83">
        <f>((AF14*AF21)-AN14)/AL14</f>
        <v>13.714285714285714</v>
      </c>
      <c r="AU14" s="83">
        <f>((AJ14+AK14)/AL18)*1000</f>
        <v>1.8779342723004695</v>
      </c>
      <c r="AV14" s="83">
        <f>(AK14/AL18)*1000</f>
        <v>1.8779342723004695</v>
      </c>
      <c r="AW14"/>
      <c r="AX14" s="12">
        <f t="shared" si="7"/>
        <v>8</v>
      </c>
      <c r="AY14" s="11" t="s">
        <v>39</v>
      </c>
      <c r="AZ14" s="16">
        <v>1</v>
      </c>
      <c r="BA14" s="16">
        <v>29</v>
      </c>
      <c r="BB14" s="16">
        <v>24</v>
      </c>
      <c r="BC14" s="16"/>
      <c r="BD14" s="16"/>
      <c r="BE14" s="17">
        <f t="shared" si="4"/>
        <v>24</v>
      </c>
      <c r="BF14" s="17">
        <f t="shared" si="5"/>
        <v>6</v>
      </c>
      <c r="BG14" s="17">
        <f t="shared" si="8"/>
        <v>105</v>
      </c>
      <c r="BH14" s="16"/>
      <c r="BI14" s="16"/>
      <c r="BJ14" s="16"/>
      <c r="BK14" s="16"/>
      <c r="BL14" s="16"/>
      <c r="BM14" s="16"/>
      <c r="BN14" s="16"/>
      <c r="BO14" s="46">
        <v>8</v>
      </c>
      <c r="BP14" s="46">
        <v>4</v>
      </c>
      <c r="BQ14" s="16">
        <v>9</v>
      </c>
      <c r="BR14" s="16">
        <v>84</v>
      </c>
      <c r="BS14" s="24">
        <v>82</v>
      </c>
      <c r="BT14" s="37">
        <f t="shared" si="6"/>
        <v>3.4166666666666665</v>
      </c>
      <c r="BU14" s="28"/>
      <c r="BW14" s="12">
        <f t="shared" si="9"/>
        <v>8</v>
      </c>
      <c r="BX14" s="11" t="s">
        <v>39</v>
      </c>
      <c r="BY14" s="16">
        <v>1</v>
      </c>
      <c r="BZ14" s="16">
        <v>29</v>
      </c>
      <c r="CA14" s="16">
        <v>24</v>
      </c>
      <c r="CB14" s="16"/>
      <c r="CC14" s="16"/>
      <c r="CD14" s="17">
        <f t="shared" si="10"/>
        <v>24</v>
      </c>
      <c r="CE14" s="16"/>
      <c r="CF14" s="16"/>
      <c r="CG14" s="16"/>
      <c r="CH14" s="16"/>
      <c r="CI14" s="16"/>
      <c r="CJ14" s="16"/>
      <c r="CK14" s="16"/>
      <c r="CL14" s="46">
        <v>2</v>
      </c>
      <c r="CM14" s="46">
        <v>4</v>
      </c>
      <c r="CN14" s="16"/>
      <c r="CO14" s="16">
        <v>18</v>
      </c>
      <c r="CP14" s="28"/>
    </row>
    <row r="15" spans="1:94" ht="24.75" customHeight="1">
      <c r="A15" s="13">
        <f t="shared" si="12"/>
        <v>8</v>
      </c>
      <c r="B15" s="30" t="s">
        <v>12</v>
      </c>
      <c r="C15" s="14">
        <v>426</v>
      </c>
      <c r="D15" s="14">
        <v>200</v>
      </c>
      <c r="E15" s="14">
        <v>298</v>
      </c>
      <c r="F15" s="14">
        <v>120</v>
      </c>
      <c r="G15" s="14">
        <v>18</v>
      </c>
      <c r="H15" s="14"/>
      <c r="I15" s="14">
        <v>8</v>
      </c>
      <c r="J15" s="14">
        <v>9</v>
      </c>
      <c r="K15" s="14">
        <v>1</v>
      </c>
      <c r="L15" s="14">
        <v>436</v>
      </c>
      <c r="M15" s="14">
        <v>397</v>
      </c>
      <c r="N15" s="14">
        <v>194</v>
      </c>
      <c r="O15" s="14">
        <v>24</v>
      </c>
      <c r="P15" s="14">
        <v>28</v>
      </c>
      <c r="Q15" s="14">
        <v>163</v>
      </c>
      <c r="R15" s="14">
        <v>84</v>
      </c>
      <c r="S15" s="14">
        <v>1</v>
      </c>
      <c r="T15" s="14">
        <v>157</v>
      </c>
      <c r="U15" s="14">
        <v>111</v>
      </c>
      <c r="V15" s="14">
        <v>129</v>
      </c>
      <c r="W15" s="14"/>
      <c r="X15" s="14">
        <v>109</v>
      </c>
      <c r="Y15" s="32">
        <v>118</v>
      </c>
      <c r="Z15" s="15">
        <f t="shared" si="11"/>
        <v>3031</v>
      </c>
      <c r="AA15" s="32">
        <v>296</v>
      </c>
      <c r="AB15" s="32"/>
      <c r="AC15"/>
      <c r="AD15" s="12">
        <f t="shared" si="3"/>
        <v>10</v>
      </c>
      <c r="AE15" s="106" t="s">
        <v>139</v>
      </c>
      <c r="AF15" s="12">
        <v>5</v>
      </c>
      <c r="AG15" s="12">
        <v>4</v>
      </c>
      <c r="AH15" s="12">
        <v>18</v>
      </c>
      <c r="AI15" s="55">
        <v>10</v>
      </c>
      <c r="AJ15" s="12"/>
      <c r="AK15" s="12">
        <v>8</v>
      </c>
      <c r="AL15" s="79">
        <f t="shared" si="0"/>
        <v>18</v>
      </c>
      <c r="AM15" s="80">
        <f t="shared" si="14"/>
        <v>4</v>
      </c>
      <c r="AN15" s="85">
        <v>353</v>
      </c>
      <c r="AO15" s="85">
        <v>70</v>
      </c>
      <c r="AP15" s="82">
        <f t="shared" si="1"/>
        <v>3.888888888888889</v>
      </c>
      <c r="AQ15" s="83">
        <f>AN15/AF21</f>
        <v>3.879120879120879</v>
      </c>
      <c r="AR15" s="83">
        <f>(AN15/(AF15*AF21))*100</f>
        <v>77.58241758241759</v>
      </c>
      <c r="AS15" s="83">
        <f t="shared" si="2"/>
        <v>3.6</v>
      </c>
      <c r="AT15" s="83">
        <f>((AF15*AF21)-AN15)/AL15</f>
        <v>5.666666666666667</v>
      </c>
      <c r="AU15" s="83">
        <f>((AJ15+AK15)/AL18)*1000</f>
        <v>2.5039123630672924</v>
      </c>
      <c r="AV15" s="83">
        <f>(AK15/AL18)*1000</f>
        <v>2.5039123630672924</v>
      </c>
      <c r="AW15"/>
      <c r="AX15" s="12">
        <f t="shared" si="7"/>
        <v>9</v>
      </c>
      <c r="AY15" s="11" t="s">
        <v>40</v>
      </c>
      <c r="AZ15" s="16">
        <v>3</v>
      </c>
      <c r="BA15" s="16">
        <v>91</v>
      </c>
      <c r="BB15" s="16">
        <v>92</v>
      </c>
      <c r="BC15" s="16"/>
      <c r="BD15" s="16"/>
      <c r="BE15" s="17">
        <f t="shared" si="4"/>
        <v>92</v>
      </c>
      <c r="BF15" s="17">
        <f t="shared" si="5"/>
        <v>2</v>
      </c>
      <c r="BG15" s="17">
        <f t="shared" si="8"/>
        <v>342</v>
      </c>
      <c r="BH15" s="16"/>
      <c r="BI15" s="16"/>
      <c r="BJ15" s="16"/>
      <c r="BK15" s="16"/>
      <c r="BL15" s="16"/>
      <c r="BM15" s="16"/>
      <c r="BN15" s="16"/>
      <c r="BO15" s="46">
        <v>5</v>
      </c>
      <c r="BP15" s="46">
        <v>105</v>
      </c>
      <c r="BQ15" s="16">
        <v>37</v>
      </c>
      <c r="BR15" s="16">
        <v>195</v>
      </c>
      <c r="BS15" s="24">
        <v>115</v>
      </c>
      <c r="BT15" s="37">
        <f t="shared" si="6"/>
        <v>1.25</v>
      </c>
      <c r="BU15" s="28"/>
      <c r="BW15" s="12">
        <f t="shared" si="9"/>
        <v>9</v>
      </c>
      <c r="BX15" s="11" t="s">
        <v>40</v>
      </c>
      <c r="BY15" s="16">
        <v>3</v>
      </c>
      <c r="BZ15" s="16">
        <v>91</v>
      </c>
      <c r="CA15" s="16">
        <v>92</v>
      </c>
      <c r="CB15" s="16"/>
      <c r="CC15" s="16"/>
      <c r="CD15" s="17">
        <f t="shared" si="10"/>
        <v>92</v>
      </c>
      <c r="CE15" s="16"/>
      <c r="CF15" s="16"/>
      <c r="CG15" s="16"/>
      <c r="CH15" s="16"/>
      <c r="CI15" s="16"/>
      <c r="CJ15" s="16"/>
      <c r="CK15" s="16"/>
      <c r="CL15" s="46">
        <v>2</v>
      </c>
      <c r="CM15" s="46">
        <v>20</v>
      </c>
      <c r="CN15" s="16">
        <v>18</v>
      </c>
      <c r="CO15" s="16">
        <v>52</v>
      </c>
      <c r="CP15" s="28"/>
    </row>
    <row r="16" spans="1:94" ht="24.75" customHeight="1">
      <c r="A16" s="13">
        <v>9</v>
      </c>
      <c r="B16" s="30" t="s">
        <v>84</v>
      </c>
      <c r="C16" s="15">
        <f>C15+C14+C13</f>
        <v>426</v>
      </c>
      <c r="D16" s="15">
        <f aca="true" t="shared" si="15" ref="D16:W16">D15+D14+D13</f>
        <v>201</v>
      </c>
      <c r="E16" s="15">
        <f t="shared" si="15"/>
        <v>298</v>
      </c>
      <c r="F16" s="15">
        <f t="shared" si="15"/>
        <v>120</v>
      </c>
      <c r="G16" s="15">
        <f t="shared" si="15"/>
        <v>84</v>
      </c>
      <c r="H16" s="15">
        <f>H15+H14+H13</f>
        <v>43</v>
      </c>
      <c r="I16" s="15">
        <f t="shared" si="15"/>
        <v>24</v>
      </c>
      <c r="J16" s="15">
        <f t="shared" si="15"/>
        <v>15</v>
      </c>
      <c r="K16" s="15">
        <f t="shared" si="15"/>
        <v>9</v>
      </c>
      <c r="L16" s="15">
        <f>L15+L14+L13</f>
        <v>441</v>
      </c>
      <c r="M16" s="15">
        <f t="shared" si="15"/>
        <v>400</v>
      </c>
      <c r="N16" s="15">
        <f t="shared" si="15"/>
        <v>201</v>
      </c>
      <c r="O16" s="15">
        <f>O15+O14+O13</f>
        <v>25</v>
      </c>
      <c r="P16" s="15">
        <f t="shared" si="15"/>
        <v>28</v>
      </c>
      <c r="Q16" s="15">
        <f t="shared" si="15"/>
        <v>167</v>
      </c>
      <c r="R16" s="15">
        <f t="shared" si="15"/>
        <v>85</v>
      </c>
      <c r="S16" s="15">
        <f t="shared" si="15"/>
        <v>2</v>
      </c>
      <c r="T16" s="15">
        <f t="shared" si="15"/>
        <v>158</v>
      </c>
      <c r="U16" s="15">
        <f t="shared" si="15"/>
        <v>111</v>
      </c>
      <c r="V16" s="15">
        <f t="shared" si="15"/>
        <v>129</v>
      </c>
      <c r="W16" s="15">
        <f t="shared" si="15"/>
        <v>0</v>
      </c>
      <c r="X16" s="15">
        <f>X15+X14+X13</f>
        <v>110</v>
      </c>
      <c r="Y16" s="15">
        <f>SUM(Y13:Y15)</f>
        <v>118</v>
      </c>
      <c r="Z16" s="15">
        <f t="shared" si="11"/>
        <v>3195</v>
      </c>
      <c r="AA16" s="15">
        <f>AA15+AA14+AA13</f>
        <v>297</v>
      </c>
      <c r="AB16" s="15">
        <f>AB15+AB14+AB13</f>
        <v>0</v>
      </c>
      <c r="AC16"/>
      <c r="AD16" s="12">
        <f t="shared" si="3"/>
        <v>11</v>
      </c>
      <c r="AE16" s="8" t="s">
        <v>58</v>
      </c>
      <c r="AF16" s="12">
        <v>10</v>
      </c>
      <c r="AG16" s="12">
        <v>15</v>
      </c>
      <c r="AH16" s="12">
        <v>114</v>
      </c>
      <c r="AI16" s="55">
        <v>118</v>
      </c>
      <c r="AJ16" s="12"/>
      <c r="AK16" s="12"/>
      <c r="AL16" s="79">
        <f t="shared" si="0"/>
        <v>118</v>
      </c>
      <c r="AM16" s="80">
        <f t="shared" si="14"/>
        <v>11</v>
      </c>
      <c r="AN16" s="85">
        <v>876</v>
      </c>
      <c r="AO16" s="85">
        <v>506</v>
      </c>
      <c r="AP16" s="82">
        <f t="shared" si="1"/>
        <v>4.288135593220339</v>
      </c>
      <c r="AQ16" s="83">
        <f>AN16/AF21</f>
        <v>9.626373626373626</v>
      </c>
      <c r="AR16" s="83">
        <f>(AN16/(AF16*AF21))*100</f>
        <v>96.26373626373626</v>
      </c>
      <c r="AS16" s="83">
        <f t="shared" si="2"/>
        <v>11.8</v>
      </c>
      <c r="AT16" s="83">
        <f>((AF16*AF21)-AN16)/AL16</f>
        <v>0.288135593220339</v>
      </c>
      <c r="AU16" s="83">
        <f>((AJ16+AK16)/AL18)*1000</f>
        <v>0</v>
      </c>
      <c r="AV16" s="83">
        <f>(AK16/AL18)*1000</f>
        <v>0</v>
      </c>
      <c r="AW16"/>
      <c r="AX16" s="12">
        <f t="shared" si="7"/>
        <v>10</v>
      </c>
      <c r="AY16" s="11" t="s">
        <v>62</v>
      </c>
      <c r="AZ16" s="16">
        <v>13</v>
      </c>
      <c r="BA16" s="16">
        <v>212</v>
      </c>
      <c r="BB16" s="16">
        <v>177</v>
      </c>
      <c r="BC16" s="16">
        <v>27</v>
      </c>
      <c r="BD16" s="16">
        <v>14</v>
      </c>
      <c r="BE16" s="17">
        <f t="shared" si="4"/>
        <v>218</v>
      </c>
      <c r="BF16" s="17">
        <f t="shared" si="5"/>
        <v>7</v>
      </c>
      <c r="BG16" s="17">
        <f t="shared" si="8"/>
        <v>1235</v>
      </c>
      <c r="BH16" s="16">
        <v>15</v>
      </c>
      <c r="BI16" s="16">
        <v>28</v>
      </c>
      <c r="BJ16" s="16"/>
      <c r="BK16" s="16"/>
      <c r="BL16" s="16"/>
      <c r="BM16" s="16">
        <v>395</v>
      </c>
      <c r="BN16" s="16"/>
      <c r="BO16" s="46">
        <v>52</v>
      </c>
      <c r="BP16" s="46">
        <v>202</v>
      </c>
      <c r="BQ16" s="16">
        <v>214</v>
      </c>
      <c r="BR16" s="16">
        <v>329</v>
      </c>
      <c r="BS16" s="24">
        <v>976</v>
      </c>
      <c r="BT16" s="37">
        <f t="shared" si="6"/>
        <v>4.477064220183486</v>
      </c>
      <c r="BU16" s="28"/>
      <c r="BW16" s="12">
        <f t="shared" si="9"/>
        <v>10</v>
      </c>
      <c r="BX16" s="11" t="s">
        <v>62</v>
      </c>
      <c r="BY16" s="16">
        <v>13</v>
      </c>
      <c r="BZ16" s="16">
        <v>212</v>
      </c>
      <c r="CA16" s="16">
        <v>177</v>
      </c>
      <c r="CB16" s="16">
        <v>27</v>
      </c>
      <c r="CC16" s="16">
        <v>14</v>
      </c>
      <c r="CD16" s="17">
        <f t="shared" si="10"/>
        <v>218</v>
      </c>
      <c r="CE16" s="16">
        <v>3</v>
      </c>
      <c r="CF16" s="16">
        <v>1</v>
      </c>
      <c r="CG16" s="16"/>
      <c r="CH16" s="16"/>
      <c r="CI16" s="16"/>
      <c r="CJ16" s="16">
        <v>60</v>
      </c>
      <c r="CK16" s="16"/>
      <c r="CL16" s="46">
        <v>9</v>
      </c>
      <c r="CM16" s="46">
        <v>30</v>
      </c>
      <c r="CN16" s="16">
        <v>15</v>
      </c>
      <c r="CO16" s="16">
        <v>100</v>
      </c>
      <c r="CP16" s="28"/>
    </row>
    <row r="17" spans="1:94" ht="24.75" customHeight="1">
      <c r="A17" s="13">
        <v>10</v>
      </c>
      <c r="B17" s="30" t="s">
        <v>85</v>
      </c>
      <c r="C17" s="15">
        <f>(C11-(C12+C16))</f>
        <v>11</v>
      </c>
      <c r="D17" s="15">
        <f aca="true" t="shared" si="16" ref="D17:W17">(D11-(D12+D16))</f>
        <v>13</v>
      </c>
      <c r="E17" s="15">
        <f t="shared" si="16"/>
        <v>18</v>
      </c>
      <c r="F17" s="15">
        <f t="shared" si="16"/>
        <v>17</v>
      </c>
      <c r="G17" s="15">
        <f t="shared" si="16"/>
        <v>6</v>
      </c>
      <c r="H17" s="15">
        <f>(H11-(H12+H16))</f>
        <v>2</v>
      </c>
      <c r="I17" s="15">
        <f t="shared" si="16"/>
        <v>7</v>
      </c>
      <c r="J17" s="15">
        <f t="shared" si="16"/>
        <v>8</v>
      </c>
      <c r="K17" s="15">
        <f t="shared" si="16"/>
        <v>5</v>
      </c>
      <c r="L17" s="15">
        <f>(L11-(L12+L16))</f>
        <v>9</v>
      </c>
      <c r="M17" s="15">
        <f t="shared" si="16"/>
        <v>29</v>
      </c>
      <c r="N17" s="15">
        <f t="shared" si="16"/>
        <v>27</v>
      </c>
      <c r="O17" s="15">
        <f>(O11-(O12+O16))</f>
        <v>1</v>
      </c>
      <c r="P17" s="15">
        <f t="shared" si="16"/>
        <v>7</v>
      </c>
      <c r="Q17" s="15">
        <f t="shared" si="16"/>
        <v>4</v>
      </c>
      <c r="R17" s="15">
        <f t="shared" si="16"/>
        <v>8</v>
      </c>
      <c r="S17" s="15">
        <f t="shared" si="16"/>
        <v>5</v>
      </c>
      <c r="T17" s="15">
        <f t="shared" si="16"/>
        <v>6</v>
      </c>
      <c r="U17" s="15">
        <f t="shared" si="16"/>
        <v>8</v>
      </c>
      <c r="V17" s="15">
        <f t="shared" si="16"/>
        <v>12</v>
      </c>
      <c r="W17" s="15">
        <f t="shared" si="16"/>
        <v>0</v>
      </c>
      <c r="X17" s="15">
        <f>(X11-(X12+X16))</f>
        <v>4</v>
      </c>
      <c r="Y17" s="15">
        <f>(Y11-(Y12+Y16))</f>
        <v>11</v>
      </c>
      <c r="Z17" s="15">
        <f t="shared" si="11"/>
        <v>218</v>
      </c>
      <c r="AA17" s="15">
        <f>(AA11-(AA12+AA16))</f>
        <v>5</v>
      </c>
      <c r="AB17" s="15">
        <f>(AB11-(AB12+AB16))</f>
        <v>0</v>
      </c>
      <c r="AC17"/>
      <c r="AD17" s="12">
        <f t="shared" si="3"/>
        <v>12</v>
      </c>
      <c r="AE17" s="8" t="s">
        <v>183</v>
      </c>
      <c r="AF17" s="12">
        <v>18</v>
      </c>
      <c r="AG17" s="28">
        <v>14</v>
      </c>
      <c r="AH17" s="28">
        <v>179</v>
      </c>
      <c r="AI17" s="28">
        <v>158</v>
      </c>
      <c r="AJ17" s="28">
        <v>14</v>
      </c>
      <c r="AK17" s="28">
        <v>5</v>
      </c>
      <c r="AL17" s="79">
        <f>SUM(AI17:AK17)</f>
        <v>177</v>
      </c>
      <c r="AM17" s="80">
        <f>((SUM(AG17:AH17))-(SUM(AI17:AK17)))</f>
        <v>16</v>
      </c>
      <c r="AN17" s="28">
        <v>1121</v>
      </c>
      <c r="AO17" s="28">
        <v>660</v>
      </c>
      <c r="AP17" s="82">
        <f>AO17/AL17</f>
        <v>3.7288135593220337</v>
      </c>
      <c r="AQ17" s="83">
        <f>AN17/AF21</f>
        <v>12.31868131868132</v>
      </c>
      <c r="AR17" s="83">
        <f>(AN17/(AF17*AF21))*100</f>
        <v>68.43711843711844</v>
      </c>
      <c r="AS17" s="83">
        <f>AL17/AF17</f>
        <v>9.833333333333334</v>
      </c>
      <c r="AT17" s="83">
        <f>((AF17*AF21)-AN17)/AL17</f>
        <v>2.92090395480226</v>
      </c>
      <c r="AU17" s="83">
        <f>((AJ17+AK17)/AL19)*1000</f>
        <v>63.97306397306397</v>
      </c>
      <c r="AV17" s="83">
        <f>(AK17/AL19)*1000</f>
        <v>16.835016835016834</v>
      </c>
      <c r="AW17"/>
      <c r="AX17" s="12">
        <f t="shared" si="7"/>
        <v>11</v>
      </c>
      <c r="AY17" s="11" t="s">
        <v>41</v>
      </c>
      <c r="AZ17" s="16"/>
      <c r="BA17" s="16">
        <v>11</v>
      </c>
      <c r="BB17" s="16">
        <v>10</v>
      </c>
      <c r="BC17" s="16"/>
      <c r="BD17" s="16"/>
      <c r="BE17" s="17">
        <f t="shared" si="4"/>
        <v>10</v>
      </c>
      <c r="BF17" s="17">
        <f t="shared" si="5"/>
        <v>1</v>
      </c>
      <c r="BG17" s="17">
        <f t="shared" si="8"/>
        <v>54</v>
      </c>
      <c r="BH17" s="16"/>
      <c r="BI17" s="16"/>
      <c r="BJ17" s="16"/>
      <c r="BK17" s="16"/>
      <c r="BL17" s="16"/>
      <c r="BM17" s="16"/>
      <c r="BN17" s="16"/>
      <c r="BO17" s="46">
        <v>11</v>
      </c>
      <c r="BP17" s="46">
        <v>27</v>
      </c>
      <c r="BQ17" s="16"/>
      <c r="BR17" s="16">
        <v>16</v>
      </c>
      <c r="BS17" s="24">
        <v>41</v>
      </c>
      <c r="BT17" s="37">
        <f t="shared" si="6"/>
        <v>4.1</v>
      </c>
      <c r="BU17" s="28"/>
      <c r="BW17" s="12">
        <f t="shared" si="9"/>
        <v>11</v>
      </c>
      <c r="BX17" s="11" t="s">
        <v>41</v>
      </c>
      <c r="BY17" s="16"/>
      <c r="BZ17" s="16">
        <v>11</v>
      </c>
      <c r="CA17" s="16">
        <v>10</v>
      </c>
      <c r="CB17" s="16"/>
      <c r="CC17" s="16"/>
      <c r="CD17" s="17">
        <f t="shared" si="10"/>
        <v>10</v>
      </c>
      <c r="CE17" s="16"/>
      <c r="CF17" s="16"/>
      <c r="CG17" s="16"/>
      <c r="CH17" s="16"/>
      <c r="CI17" s="16"/>
      <c r="CJ17" s="16"/>
      <c r="CK17" s="16"/>
      <c r="CL17" s="46"/>
      <c r="CM17" s="46">
        <v>2</v>
      </c>
      <c r="CN17" s="16">
        <v>1</v>
      </c>
      <c r="CO17" s="16">
        <v>7</v>
      </c>
      <c r="CP17" s="28"/>
    </row>
    <row r="18" spans="1:94" ht="24.75" customHeight="1">
      <c r="A18" s="13">
        <v>11</v>
      </c>
      <c r="B18" s="30" t="s">
        <v>11</v>
      </c>
      <c r="C18" s="14">
        <v>1039</v>
      </c>
      <c r="D18" s="14">
        <v>779</v>
      </c>
      <c r="E18" s="14">
        <v>1294</v>
      </c>
      <c r="F18" s="14">
        <v>627</v>
      </c>
      <c r="G18" s="14">
        <v>549</v>
      </c>
      <c r="H18" s="14">
        <v>258</v>
      </c>
      <c r="I18" s="14">
        <v>106</v>
      </c>
      <c r="J18" s="14">
        <v>167</v>
      </c>
      <c r="K18" s="14">
        <v>353</v>
      </c>
      <c r="L18" s="14">
        <v>2346</v>
      </c>
      <c r="M18" s="14">
        <v>2481</v>
      </c>
      <c r="N18" s="14">
        <v>1093</v>
      </c>
      <c r="O18" s="14">
        <v>193</v>
      </c>
      <c r="P18" s="14">
        <v>421</v>
      </c>
      <c r="Q18" s="14">
        <v>724</v>
      </c>
      <c r="R18" s="14">
        <v>454</v>
      </c>
      <c r="S18" s="14">
        <v>50</v>
      </c>
      <c r="T18" s="14">
        <v>886</v>
      </c>
      <c r="U18" s="14">
        <v>599</v>
      </c>
      <c r="V18" s="14">
        <v>744</v>
      </c>
      <c r="W18" s="14"/>
      <c r="X18" s="14">
        <v>569</v>
      </c>
      <c r="Y18" s="32">
        <v>876</v>
      </c>
      <c r="Z18" s="15">
        <f>SUM(C18:Y18)</f>
        <v>16608</v>
      </c>
      <c r="AA18" s="32">
        <v>374</v>
      </c>
      <c r="AB18" s="32"/>
      <c r="AC18"/>
      <c r="AD18" s="210" t="s">
        <v>93</v>
      </c>
      <c r="AE18" s="211"/>
      <c r="AF18" s="86">
        <f>SUM(AF6:AF17)</f>
        <v>360</v>
      </c>
      <c r="AG18" s="86">
        <f aca="true" t="shared" si="17" ref="AG18:AO18">SUM(AG6:AG17)</f>
        <v>203</v>
      </c>
      <c r="AH18" s="86">
        <f t="shared" si="17"/>
        <v>3210</v>
      </c>
      <c r="AI18" s="86">
        <f t="shared" si="17"/>
        <v>3031</v>
      </c>
      <c r="AJ18" s="86">
        <f t="shared" si="17"/>
        <v>75</v>
      </c>
      <c r="AK18" s="86">
        <f t="shared" si="17"/>
        <v>89</v>
      </c>
      <c r="AL18" s="86">
        <f t="shared" si="17"/>
        <v>3195</v>
      </c>
      <c r="AM18" s="86">
        <f t="shared" si="17"/>
        <v>218</v>
      </c>
      <c r="AN18" s="86">
        <f t="shared" si="17"/>
        <v>16608</v>
      </c>
      <c r="AO18" s="86">
        <f t="shared" si="17"/>
        <v>12485</v>
      </c>
      <c r="AP18" s="82">
        <f>AO18/AL18</f>
        <v>3.907668231611894</v>
      </c>
      <c r="AQ18" s="83">
        <f>AN18/AF21</f>
        <v>182.5054945054945</v>
      </c>
      <c r="AR18" s="83">
        <f>(AN18/(AF18*AF21))*100</f>
        <v>50.69597069597069</v>
      </c>
      <c r="AS18" s="83">
        <f>AL18/AF18</f>
        <v>8.875</v>
      </c>
      <c r="AT18" s="83">
        <f>((AF18*AF21)-AN18)/AL18</f>
        <v>5.055399061032864</v>
      </c>
      <c r="AU18" s="83">
        <f>((AJ18+AK18)/AL18)*1000</f>
        <v>51.3302034428795</v>
      </c>
      <c r="AV18" s="83">
        <f>(AK18/AL18)*1000</f>
        <v>27.85602503912363</v>
      </c>
      <c r="AW18"/>
      <c r="AX18" s="12">
        <f t="shared" si="7"/>
        <v>12</v>
      </c>
      <c r="AY18" s="11" t="s">
        <v>43</v>
      </c>
      <c r="AZ18" s="16">
        <v>14</v>
      </c>
      <c r="BA18" s="16">
        <v>68</v>
      </c>
      <c r="BB18" s="16">
        <v>67</v>
      </c>
      <c r="BC18" s="16"/>
      <c r="BD18" s="16"/>
      <c r="BE18" s="17">
        <f t="shared" si="4"/>
        <v>67</v>
      </c>
      <c r="BF18" s="17">
        <f t="shared" si="5"/>
        <v>15</v>
      </c>
      <c r="BG18" s="17">
        <f t="shared" si="8"/>
        <v>365</v>
      </c>
      <c r="BH18" s="16">
        <v>1</v>
      </c>
      <c r="BI18" s="16"/>
      <c r="BJ18" s="16"/>
      <c r="BK18" s="16"/>
      <c r="BL18" s="16"/>
      <c r="BM18" s="16"/>
      <c r="BN18" s="16"/>
      <c r="BO18" s="46">
        <v>16</v>
      </c>
      <c r="BP18" s="46">
        <v>79</v>
      </c>
      <c r="BQ18" s="16">
        <v>72</v>
      </c>
      <c r="BR18" s="16">
        <v>197</v>
      </c>
      <c r="BS18" s="24">
        <v>370</v>
      </c>
      <c r="BT18" s="37">
        <f t="shared" si="6"/>
        <v>5.522388059701493</v>
      </c>
      <c r="BU18" s="28"/>
      <c r="BW18" s="12">
        <f t="shared" si="9"/>
        <v>12</v>
      </c>
      <c r="BX18" s="11" t="s">
        <v>43</v>
      </c>
      <c r="BY18" s="16">
        <v>14</v>
      </c>
      <c r="BZ18" s="16">
        <v>68</v>
      </c>
      <c r="CA18" s="16">
        <v>67</v>
      </c>
      <c r="CB18" s="16"/>
      <c r="CC18" s="16"/>
      <c r="CD18" s="17">
        <f t="shared" si="10"/>
        <v>67</v>
      </c>
      <c r="CE18" s="16"/>
      <c r="CF18" s="16"/>
      <c r="CG18" s="16"/>
      <c r="CH18" s="16"/>
      <c r="CI18" s="16"/>
      <c r="CJ18" s="16"/>
      <c r="CK18" s="16"/>
      <c r="CL18" s="46">
        <v>5</v>
      </c>
      <c r="CM18" s="46">
        <v>8</v>
      </c>
      <c r="CN18" s="16">
        <v>12</v>
      </c>
      <c r="CO18" s="16">
        <v>42</v>
      </c>
      <c r="CP18" s="28"/>
    </row>
    <row r="19" spans="1:94" ht="24.75" customHeight="1">
      <c r="A19" s="13">
        <v>12</v>
      </c>
      <c r="B19" s="30" t="s">
        <v>18</v>
      </c>
      <c r="C19" s="14">
        <v>772</v>
      </c>
      <c r="D19" s="14">
        <v>770</v>
      </c>
      <c r="E19" s="14">
        <v>1055</v>
      </c>
      <c r="F19" s="14">
        <v>463</v>
      </c>
      <c r="G19" s="14">
        <v>206</v>
      </c>
      <c r="H19" s="14">
        <v>76</v>
      </c>
      <c r="I19" s="14">
        <v>65</v>
      </c>
      <c r="J19" s="14">
        <v>95</v>
      </c>
      <c r="K19" s="14">
        <v>70</v>
      </c>
      <c r="L19" s="14">
        <v>1868</v>
      </c>
      <c r="M19" s="14">
        <v>1672</v>
      </c>
      <c r="N19" s="14">
        <v>949</v>
      </c>
      <c r="O19" s="14">
        <v>183</v>
      </c>
      <c r="P19" s="14">
        <v>421</v>
      </c>
      <c r="Q19" s="14">
        <v>750</v>
      </c>
      <c r="R19" s="14">
        <v>373</v>
      </c>
      <c r="S19" s="14">
        <v>11</v>
      </c>
      <c r="T19" s="14">
        <v>650</v>
      </c>
      <c r="U19" s="14">
        <v>501</v>
      </c>
      <c r="V19" s="14">
        <v>537</v>
      </c>
      <c r="W19" s="14"/>
      <c r="X19" s="14">
        <v>492</v>
      </c>
      <c r="Y19" s="32">
        <v>506</v>
      </c>
      <c r="Z19" s="15">
        <f>SUM(C19:Y19)</f>
        <v>12485</v>
      </c>
      <c r="AA19" s="32">
        <v>341</v>
      </c>
      <c r="AB19" s="32"/>
      <c r="AC19"/>
      <c r="AD19" s="12">
        <f>AD17+1</f>
        <v>13</v>
      </c>
      <c r="AE19" s="8" t="s">
        <v>96</v>
      </c>
      <c r="AF19" s="87"/>
      <c r="AG19" s="55"/>
      <c r="AH19" s="55">
        <v>302</v>
      </c>
      <c r="AI19" s="55">
        <v>296</v>
      </c>
      <c r="AJ19" s="55">
        <v>1</v>
      </c>
      <c r="AK19" s="55"/>
      <c r="AL19" s="79">
        <f>SUM(AI19:AK19)</f>
        <v>297</v>
      </c>
      <c r="AM19" s="80">
        <f>((SUM(AG19:AH19))-(SUM(AI19:AK19)))</f>
        <v>5</v>
      </c>
      <c r="AN19" s="55">
        <v>374</v>
      </c>
      <c r="AO19" s="55"/>
      <c r="AP19" s="82">
        <f>AO19/AL19</f>
        <v>0</v>
      </c>
      <c r="AQ19" s="83">
        <f>AN19/AF21</f>
        <v>4.1098901098901095</v>
      </c>
      <c r="AR19" s="83" t="e">
        <f>(AN19/(AF19*AF21))*100</f>
        <v>#DIV/0!</v>
      </c>
      <c r="AS19" s="83" t="e">
        <f>AL19/AF19</f>
        <v>#DIV/0!</v>
      </c>
      <c r="AT19" s="83">
        <f>((AF19*AF21)-AN19)/AL19</f>
        <v>-1.2592592592592593</v>
      </c>
      <c r="AU19" s="83">
        <f>((AJ19+AK19)/AL18)*1000</f>
        <v>0.31298904538341155</v>
      </c>
      <c r="AV19" s="83">
        <f>(AK19/AL18)*1000</f>
        <v>0</v>
      </c>
      <c r="AW19"/>
      <c r="AX19" s="12">
        <f t="shared" si="7"/>
        <v>13</v>
      </c>
      <c r="AY19" s="11" t="s">
        <v>44</v>
      </c>
      <c r="AZ19" s="16">
        <v>10</v>
      </c>
      <c r="BA19" s="16">
        <v>185</v>
      </c>
      <c r="BB19" s="16">
        <v>155</v>
      </c>
      <c r="BC19" s="16">
        <v>11</v>
      </c>
      <c r="BD19" s="16">
        <v>15</v>
      </c>
      <c r="BE19" s="17">
        <f t="shared" si="4"/>
        <v>181</v>
      </c>
      <c r="BF19" s="17">
        <f t="shared" si="5"/>
        <v>14</v>
      </c>
      <c r="BG19" s="17">
        <f t="shared" si="8"/>
        <v>1442</v>
      </c>
      <c r="BH19" s="16"/>
      <c r="BI19" s="16"/>
      <c r="BJ19" s="16">
        <v>2</v>
      </c>
      <c r="BK19" s="16"/>
      <c r="BL19" s="16"/>
      <c r="BM19" s="16"/>
      <c r="BN19" s="16"/>
      <c r="BO19" s="46">
        <v>119</v>
      </c>
      <c r="BP19" s="46">
        <v>162</v>
      </c>
      <c r="BQ19" s="16">
        <v>141</v>
      </c>
      <c r="BR19" s="16">
        <v>1018</v>
      </c>
      <c r="BS19" s="24">
        <v>853</v>
      </c>
      <c r="BT19" s="37">
        <f t="shared" si="6"/>
        <v>4.712707182320442</v>
      </c>
      <c r="BU19" s="28"/>
      <c r="BW19" s="12">
        <f t="shared" si="9"/>
        <v>13</v>
      </c>
      <c r="BX19" s="11" t="s">
        <v>44</v>
      </c>
      <c r="BY19" s="16">
        <v>10</v>
      </c>
      <c r="BZ19" s="16">
        <v>185</v>
      </c>
      <c r="CA19" s="16">
        <v>155</v>
      </c>
      <c r="CB19" s="16">
        <v>11</v>
      </c>
      <c r="CC19" s="16">
        <v>15</v>
      </c>
      <c r="CD19" s="17">
        <f t="shared" si="10"/>
        <v>181</v>
      </c>
      <c r="CE19" s="16">
        <v>23</v>
      </c>
      <c r="CF19" s="16">
        <v>1</v>
      </c>
      <c r="CG19" s="16"/>
      <c r="CH19" s="16"/>
      <c r="CI19" s="16"/>
      <c r="CJ19" s="16"/>
      <c r="CK19" s="16"/>
      <c r="CL19" s="46">
        <v>31</v>
      </c>
      <c r="CM19" s="46">
        <v>16</v>
      </c>
      <c r="CN19" s="16">
        <v>24</v>
      </c>
      <c r="CO19" s="16">
        <v>86</v>
      </c>
      <c r="CP19" s="28"/>
    </row>
    <row r="20" spans="1:94" ht="24.75" customHeight="1">
      <c r="A20" s="13">
        <v>13</v>
      </c>
      <c r="B20" s="50" t="s">
        <v>103</v>
      </c>
      <c r="C20" s="33">
        <f>C19/C16</f>
        <v>1.812206572769953</v>
      </c>
      <c r="D20" s="33">
        <f aca="true" t="shared" si="18" ref="D20:AB20">D19/D16</f>
        <v>3.8308457711442787</v>
      </c>
      <c r="E20" s="33">
        <f t="shared" si="18"/>
        <v>3.540268456375839</v>
      </c>
      <c r="F20" s="33">
        <f t="shared" si="18"/>
        <v>3.8583333333333334</v>
      </c>
      <c r="G20" s="33">
        <f t="shared" si="18"/>
        <v>2.4523809523809526</v>
      </c>
      <c r="H20" s="33">
        <f t="shared" si="18"/>
        <v>1.7674418604651163</v>
      </c>
      <c r="I20" s="33">
        <f t="shared" si="18"/>
        <v>2.7083333333333335</v>
      </c>
      <c r="J20" s="33">
        <f t="shared" si="18"/>
        <v>6.333333333333333</v>
      </c>
      <c r="K20" s="33">
        <f t="shared" si="18"/>
        <v>7.777777777777778</v>
      </c>
      <c r="L20" s="33">
        <f>L19/L16</f>
        <v>4.235827664399093</v>
      </c>
      <c r="M20" s="33">
        <f>M19/M16</f>
        <v>4.18</v>
      </c>
      <c r="N20" s="33">
        <f t="shared" si="18"/>
        <v>4.721393034825871</v>
      </c>
      <c r="O20" s="33">
        <f>O19/O16</f>
        <v>7.32</v>
      </c>
      <c r="P20" s="33">
        <f t="shared" si="18"/>
        <v>15.035714285714286</v>
      </c>
      <c r="Q20" s="33">
        <f t="shared" si="18"/>
        <v>4.491017964071856</v>
      </c>
      <c r="R20" s="33">
        <f t="shared" si="18"/>
        <v>4.3882352941176475</v>
      </c>
      <c r="S20" s="33">
        <f t="shared" si="18"/>
        <v>5.5</v>
      </c>
      <c r="T20" s="33">
        <f t="shared" si="18"/>
        <v>4.113924050632911</v>
      </c>
      <c r="U20" s="33">
        <f t="shared" si="18"/>
        <v>4.513513513513513</v>
      </c>
      <c r="V20" s="33">
        <f t="shared" si="18"/>
        <v>4.162790697674419</v>
      </c>
      <c r="W20" s="33" t="e">
        <f t="shared" si="18"/>
        <v>#DIV/0!</v>
      </c>
      <c r="X20" s="33">
        <f>X19/X16</f>
        <v>4.472727272727273</v>
      </c>
      <c r="Y20" s="33">
        <f t="shared" si="18"/>
        <v>4.288135593220339</v>
      </c>
      <c r="Z20" s="33">
        <f t="shared" si="18"/>
        <v>3.907668231611894</v>
      </c>
      <c r="AA20" s="33">
        <f>AA19/AA16</f>
        <v>1.1481481481481481</v>
      </c>
      <c r="AB20" s="33" t="e">
        <f t="shared" si="18"/>
        <v>#DIV/0!</v>
      </c>
      <c r="AC20"/>
      <c r="AD20" s="12">
        <f>AD19+1</f>
        <v>14</v>
      </c>
      <c r="AE20" s="8" t="s">
        <v>71</v>
      </c>
      <c r="AF20" s="12"/>
      <c r="AG20" s="55"/>
      <c r="AH20" s="55"/>
      <c r="AI20" s="55"/>
      <c r="AJ20" s="55"/>
      <c r="AK20" s="55"/>
      <c r="AL20" s="79">
        <f>SUM(AI20:AK20)</f>
        <v>0</v>
      </c>
      <c r="AM20" s="80">
        <f>((SUM(AG20:AH20))-(SUM(AI20:AK20)))</f>
        <v>0</v>
      </c>
      <c r="AN20" s="55"/>
      <c r="AO20" s="55"/>
      <c r="AP20" s="82" t="e">
        <f>AO20/AL20</f>
        <v>#DIV/0!</v>
      </c>
      <c r="AQ20" s="83">
        <f>AN20/AF21</f>
        <v>0</v>
      </c>
      <c r="AR20" s="83" t="e">
        <f>(AN20/(AF20*AF21))*100</f>
        <v>#DIV/0!</v>
      </c>
      <c r="AS20" s="83" t="e">
        <f>AL20/AF20</f>
        <v>#DIV/0!</v>
      </c>
      <c r="AT20" s="83" t="e">
        <f>((AF20*AF21)-AN20)/AL20</f>
        <v>#DIV/0!</v>
      </c>
      <c r="AU20" s="83">
        <f>((AJ20+AK20)/AL18)*1000</f>
        <v>0</v>
      </c>
      <c r="AV20" s="83">
        <f>(AK20/AL18)*1000</f>
        <v>0</v>
      </c>
      <c r="AW20"/>
      <c r="AX20" s="12">
        <f t="shared" si="7"/>
        <v>14</v>
      </c>
      <c r="AY20" s="11" t="s">
        <v>45</v>
      </c>
      <c r="AZ20" s="16">
        <v>3</v>
      </c>
      <c r="BA20" s="16">
        <v>67</v>
      </c>
      <c r="BB20" s="16">
        <v>67</v>
      </c>
      <c r="BC20" s="16"/>
      <c r="BD20" s="16"/>
      <c r="BE20" s="17">
        <f t="shared" si="4"/>
        <v>67</v>
      </c>
      <c r="BF20" s="17">
        <f t="shared" si="5"/>
        <v>3</v>
      </c>
      <c r="BG20" s="17">
        <f t="shared" si="8"/>
        <v>283</v>
      </c>
      <c r="BH20" s="16"/>
      <c r="BI20" s="16"/>
      <c r="BJ20" s="16"/>
      <c r="BK20" s="16"/>
      <c r="BL20" s="16"/>
      <c r="BM20" s="16"/>
      <c r="BN20" s="16"/>
      <c r="BO20" s="46">
        <v>12</v>
      </c>
      <c r="BP20" s="46">
        <v>80</v>
      </c>
      <c r="BQ20" s="16">
        <v>44</v>
      </c>
      <c r="BR20" s="16">
        <v>147</v>
      </c>
      <c r="BS20" s="24">
        <v>146</v>
      </c>
      <c r="BT20" s="37">
        <f t="shared" si="6"/>
        <v>2.1791044776119404</v>
      </c>
      <c r="BU20" s="28"/>
      <c r="BW20" s="12">
        <f t="shared" si="9"/>
        <v>14</v>
      </c>
      <c r="BX20" s="11" t="s">
        <v>45</v>
      </c>
      <c r="BY20" s="16">
        <v>3</v>
      </c>
      <c r="BZ20" s="16">
        <v>67</v>
      </c>
      <c r="CA20" s="16">
        <v>67</v>
      </c>
      <c r="CB20" s="16"/>
      <c r="CC20" s="16"/>
      <c r="CD20" s="17">
        <f t="shared" si="10"/>
        <v>67</v>
      </c>
      <c r="CE20" s="16"/>
      <c r="CF20" s="16"/>
      <c r="CG20" s="16"/>
      <c r="CH20" s="16"/>
      <c r="CI20" s="16"/>
      <c r="CJ20" s="16"/>
      <c r="CK20" s="16"/>
      <c r="CL20" s="46">
        <v>4</v>
      </c>
      <c r="CM20" s="46">
        <v>12</v>
      </c>
      <c r="CN20" s="16">
        <v>18</v>
      </c>
      <c r="CO20" s="16">
        <v>33</v>
      </c>
      <c r="CP20" s="28"/>
    </row>
    <row r="21" spans="1:94" ht="24.75" customHeight="1">
      <c r="A21" s="13">
        <v>14</v>
      </c>
      <c r="B21" s="30" t="s">
        <v>83</v>
      </c>
      <c r="C21" s="33">
        <f>C18/C28</f>
        <v>11.417582417582418</v>
      </c>
      <c r="D21" s="33">
        <f>D18/C28</f>
        <v>8.56043956043956</v>
      </c>
      <c r="E21" s="33">
        <f>E18/C28</f>
        <v>14.219780219780219</v>
      </c>
      <c r="F21" s="33">
        <f>F18/C28</f>
        <v>6.8901098901098905</v>
      </c>
      <c r="G21" s="33">
        <f>G18/C28</f>
        <v>6.032967032967033</v>
      </c>
      <c r="H21" s="33">
        <f>H18/C28</f>
        <v>2.8351648351648353</v>
      </c>
      <c r="I21" s="33">
        <f>I18/C28</f>
        <v>1.164835164835165</v>
      </c>
      <c r="J21" s="33">
        <f>J18/C28</f>
        <v>1.835164835164835</v>
      </c>
      <c r="K21" s="33">
        <f>K18/C28</f>
        <v>3.879120879120879</v>
      </c>
      <c r="L21" s="33">
        <f>L18/C28</f>
        <v>25.78021978021978</v>
      </c>
      <c r="M21" s="33">
        <f>M18/C28</f>
        <v>27.263736263736263</v>
      </c>
      <c r="N21" s="33">
        <f>N18/C28</f>
        <v>12.010989010989011</v>
      </c>
      <c r="O21" s="33">
        <f>O18/C28</f>
        <v>2.120879120879121</v>
      </c>
      <c r="P21" s="33">
        <f>P18/C28</f>
        <v>4.626373626373627</v>
      </c>
      <c r="Q21" s="33">
        <f>Q18/C28</f>
        <v>7.956043956043956</v>
      </c>
      <c r="R21" s="33">
        <f>R18/C28</f>
        <v>4.989010989010989</v>
      </c>
      <c r="S21" s="33">
        <f>S18/C28</f>
        <v>0.5494505494505495</v>
      </c>
      <c r="T21" s="33">
        <f>T18/C28</f>
        <v>9.736263736263735</v>
      </c>
      <c r="U21" s="33">
        <f>U18/C28</f>
        <v>6.582417582417582</v>
      </c>
      <c r="V21" s="33">
        <f>V18/C28</f>
        <v>8.175824175824175</v>
      </c>
      <c r="W21" s="33">
        <f>W18/C28</f>
        <v>0</v>
      </c>
      <c r="X21" s="33">
        <f>X18/C28</f>
        <v>6.252747252747253</v>
      </c>
      <c r="Y21" s="33">
        <f>Y18/C28</f>
        <v>9.626373626373626</v>
      </c>
      <c r="Z21" s="33">
        <f>Z18/C28</f>
        <v>182.5054945054945</v>
      </c>
      <c r="AA21" s="33">
        <f>AA18/C28</f>
        <v>4.1098901098901095</v>
      </c>
      <c r="AB21" s="33">
        <f>AB18/C28</f>
        <v>0</v>
      </c>
      <c r="AC21"/>
      <c r="AD21" s="25" t="s">
        <v>21</v>
      </c>
      <c r="AE21" s="25"/>
      <c r="AF21" s="107">
        <f>C28</f>
        <v>91</v>
      </c>
      <c r="AG21" s="25" t="s">
        <v>20</v>
      </c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/>
      <c r="AX21" s="12">
        <f t="shared" si="7"/>
        <v>15</v>
      </c>
      <c r="AY21" s="11" t="s">
        <v>46</v>
      </c>
      <c r="AZ21" s="34">
        <v>6</v>
      </c>
      <c r="BA21" s="16">
        <v>197</v>
      </c>
      <c r="BB21" s="16">
        <v>177</v>
      </c>
      <c r="BC21" s="16">
        <v>8</v>
      </c>
      <c r="BD21" s="16">
        <v>7</v>
      </c>
      <c r="BE21" s="17">
        <f t="shared" si="4"/>
        <v>192</v>
      </c>
      <c r="BF21" s="17">
        <f t="shared" si="5"/>
        <v>11</v>
      </c>
      <c r="BG21" s="17">
        <f t="shared" si="8"/>
        <v>1100</v>
      </c>
      <c r="BH21" s="16"/>
      <c r="BI21" s="16"/>
      <c r="BJ21" s="16">
        <v>100</v>
      </c>
      <c r="BK21" s="16"/>
      <c r="BL21" s="16"/>
      <c r="BM21" s="16"/>
      <c r="BN21" s="16">
        <v>569</v>
      </c>
      <c r="BO21" s="46">
        <v>27</v>
      </c>
      <c r="BP21" s="46">
        <v>73</v>
      </c>
      <c r="BQ21" s="16">
        <v>75</v>
      </c>
      <c r="BR21" s="16">
        <v>256</v>
      </c>
      <c r="BS21" s="24">
        <v>817</v>
      </c>
      <c r="BT21" s="37">
        <f t="shared" si="6"/>
        <v>4.255208333333333</v>
      </c>
      <c r="BU21" s="28"/>
      <c r="BW21" s="12">
        <f t="shared" si="9"/>
        <v>15</v>
      </c>
      <c r="BX21" s="11" t="s">
        <v>46</v>
      </c>
      <c r="BY21" s="34">
        <v>6</v>
      </c>
      <c r="BZ21" s="16">
        <v>197</v>
      </c>
      <c r="CA21" s="16">
        <v>177</v>
      </c>
      <c r="CB21" s="16">
        <v>8</v>
      </c>
      <c r="CC21" s="16">
        <v>7</v>
      </c>
      <c r="CD21" s="17">
        <f t="shared" si="10"/>
        <v>192</v>
      </c>
      <c r="CE21" s="16"/>
      <c r="CF21" s="16"/>
      <c r="CG21" s="16">
        <v>18</v>
      </c>
      <c r="CH21" s="16"/>
      <c r="CI21" s="16"/>
      <c r="CJ21" s="16"/>
      <c r="CK21" s="16">
        <v>104</v>
      </c>
      <c r="CL21" s="46">
        <v>6</v>
      </c>
      <c r="CM21" s="46">
        <v>23</v>
      </c>
      <c r="CN21" s="16">
        <v>10</v>
      </c>
      <c r="CO21" s="16">
        <v>31</v>
      </c>
      <c r="CP21" s="28"/>
    </row>
    <row r="22" spans="1:94" ht="24.75" customHeight="1">
      <c r="A22" s="13">
        <f t="shared" si="12"/>
        <v>15</v>
      </c>
      <c r="B22" s="30" t="s">
        <v>19</v>
      </c>
      <c r="C22" s="96">
        <f>(C18/(C6*C28))*100</f>
        <v>40.77708006279435</v>
      </c>
      <c r="D22" s="96">
        <f>(D18/(D6*C28))*100</f>
        <v>57.069597069597066</v>
      </c>
      <c r="E22" s="96">
        <f>(E18/(E6*C28))*100</f>
        <v>50.784929356357935</v>
      </c>
      <c r="F22" s="96">
        <f>(F18/(F6*C28))*100</f>
        <v>28.708791208791208</v>
      </c>
      <c r="G22" s="96">
        <f>(G18/(G6*C28))*100</f>
        <v>50.27472527472527</v>
      </c>
      <c r="H22" s="96">
        <f>(H18/(H6*C28))*100</f>
        <v>25.774225774225773</v>
      </c>
      <c r="I22" s="96">
        <f>(I18/(I6*C28))*100</f>
        <v>11.648351648351648</v>
      </c>
      <c r="J22" s="96">
        <f>(J18/(J6*C28))*100</f>
        <v>36.7032967032967</v>
      </c>
      <c r="K22" s="96">
        <f>(K18/(K6*C28))*100</f>
        <v>64.65201465201466</v>
      </c>
      <c r="L22" s="96">
        <f>(L18/(L6*C28))*100</f>
        <v>71.6117216117216</v>
      </c>
      <c r="M22" s="96" t="e">
        <f>(M18/(#REF!*C28))*100</f>
        <v>#REF!</v>
      </c>
      <c r="N22" s="96">
        <f>(N18/(M6*C28))*100</f>
        <v>40.03663003663004</v>
      </c>
      <c r="O22" s="96">
        <f>(O18/(N6*C28))*100</f>
        <v>8.836996336996338</v>
      </c>
      <c r="P22" s="96">
        <f>(P18/(O6*C28))*100</f>
        <v>77.10622710622711</v>
      </c>
      <c r="Q22" s="96">
        <f>(Q18/(Q6*C28))*100</f>
        <v>30.600169061707522</v>
      </c>
      <c r="R22" s="96">
        <f>(R18/(R6*C28))*100</f>
        <v>49.89010989010989</v>
      </c>
      <c r="S22" s="96">
        <f>(S18/(S6*C28))*100</f>
        <v>6.868131868131869</v>
      </c>
      <c r="T22" s="96">
        <f>(T18/(T6*C28))*100</f>
        <v>46.36316064887494</v>
      </c>
      <c r="U22" s="96">
        <f>(U18/(U6*C28))*100</f>
        <v>65.82417582417582</v>
      </c>
      <c r="V22" s="96">
        <f>(V18/(V6*C28))*100</f>
        <v>58.398744113029835</v>
      </c>
      <c r="W22" s="96" t="e">
        <f>(W18/(W6*C28))*100</f>
        <v>#DIV/0!</v>
      </c>
      <c r="X22" s="96">
        <f>(X18/(X6*C28))*100</f>
        <v>104.21245421245422</v>
      </c>
      <c r="Y22" s="96">
        <f>(Y18/(Y6*C28))*100</f>
        <v>68.75981161695447</v>
      </c>
      <c r="Z22" s="96">
        <f>(Z18/(Z6*C28))*100</f>
        <v>50.69597069597069</v>
      </c>
      <c r="AA22" s="96" t="e">
        <f>(AA18/(AA6*C28))*100</f>
        <v>#DIV/0!</v>
      </c>
      <c r="AB22" s="96">
        <f>(AB18/(AB6*C28))*100</f>
        <v>0</v>
      </c>
      <c r="AC22" s="119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20" t="s">
        <v>95</v>
      </c>
      <c r="AP22" s="20"/>
      <c r="AQ22" s="20"/>
      <c r="AR22" s="20"/>
      <c r="AS22" s="20"/>
      <c r="AT22" s="20"/>
      <c r="AU22" s="18"/>
      <c r="AV22" s="18"/>
      <c r="AW22"/>
      <c r="AX22" s="12">
        <f t="shared" si="7"/>
        <v>16</v>
      </c>
      <c r="AY22" s="8" t="s">
        <v>81</v>
      </c>
      <c r="AZ22" s="28">
        <v>6</v>
      </c>
      <c r="BA22" s="16">
        <v>96</v>
      </c>
      <c r="BB22" s="16">
        <v>99</v>
      </c>
      <c r="BC22" s="16"/>
      <c r="BD22" s="16">
        <v>1</v>
      </c>
      <c r="BE22" s="17">
        <f t="shared" si="4"/>
        <v>100</v>
      </c>
      <c r="BF22" s="17">
        <f t="shared" si="5"/>
        <v>2</v>
      </c>
      <c r="BG22" s="17">
        <f t="shared" si="8"/>
        <v>383</v>
      </c>
      <c r="BH22" s="16">
        <v>6</v>
      </c>
      <c r="BI22" s="16"/>
      <c r="BJ22" s="16"/>
      <c r="BK22" s="16"/>
      <c r="BL22" s="16"/>
      <c r="BM22" s="16"/>
      <c r="BN22" s="16"/>
      <c r="BO22" s="46">
        <v>12</v>
      </c>
      <c r="BP22" s="46">
        <v>76</v>
      </c>
      <c r="BQ22" s="16">
        <v>51</v>
      </c>
      <c r="BR22" s="16">
        <v>238</v>
      </c>
      <c r="BS22" s="24">
        <v>405</v>
      </c>
      <c r="BT22" s="37">
        <f t="shared" si="6"/>
        <v>4.05</v>
      </c>
      <c r="BU22" s="28"/>
      <c r="BW22" s="12">
        <f t="shared" si="9"/>
        <v>16</v>
      </c>
      <c r="BX22" s="8" t="s">
        <v>81</v>
      </c>
      <c r="BY22" s="28">
        <v>6</v>
      </c>
      <c r="BZ22" s="16">
        <v>96</v>
      </c>
      <c r="CA22" s="16">
        <v>99</v>
      </c>
      <c r="CB22" s="16"/>
      <c r="CC22" s="16">
        <v>1</v>
      </c>
      <c r="CD22" s="17">
        <f t="shared" si="10"/>
        <v>100</v>
      </c>
      <c r="CE22" s="16">
        <v>1</v>
      </c>
      <c r="CF22" s="16"/>
      <c r="CG22" s="16"/>
      <c r="CH22" s="16"/>
      <c r="CI22" s="16"/>
      <c r="CJ22" s="16"/>
      <c r="CK22" s="16"/>
      <c r="CL22" s="46">
        <v>2</v>
      </c>
      <c r="CM22" s="46">
        <v>10</v>
      </c>
      <c r="CN22" s="16">
        <v>13</v>
      </c>
      <c r="CO22" s="16">
        <v>74</v>
      </c>
      <c r="CP22" s="28"/>
    </row>
    <row r="23" spans="1:94" ht="24.75" customHeight="1">
      <c r="A23" s="13">
        <f t="shared" si="12"/>
        <v>16</v>
      </c>
      <c r="B23" s="30" t="s">
        <v>135</v>
      </c>
      <c r="C23" s="33">
        <f aca="true" t="shared" si="19" ref="C23:AB23">C16/C6</f>
        <v>15.214285714285714</v>
      </c>
      <c r="D23" s="33">
        <f t="shared" si="19"/>
        <v>13.4</v>
      </c>
      <c r="E23" s="33">
        <f t="shared" si="19"/>
        <v>10.642857142857142</v>
      </c>
      <c r="F23" s="33">
        <f t="shared" si="19"/>
        <v>5</v>
      </c>
      <c r="G23" s="33">
        <f t="shared" si="19"/>
        <v>7</v>
      </c>
      <c r="H23" s="33">
        <f>H16/H6</f>
        <v>3.909090909090909</v>
      </c>
      <c r="I23" s="33">
        <f>I16/I6</f>
        <v>2.4</v>
      </c>
      <c r="J23" s="33">
        <f t="shared" si="19"/>
        <v>3</v>
      </c>
      <c r="K23" s="33">
        <f t="shared" si="19"/>
        <v>1.5</v>
      </c>
      <c r="L23" s="33">
        <f>L16/L6</f>
        <v>12.25</v>
      </c>
      <c r="M23" s="33" t="e">
        <f>M16/#REF!</f>
        <v>#REF!</v>
      </c>
      <c r="N23" s="33">
        <f>N16/M6</f>
        <v>6.7</v>
      </c>
      <c r="O23" s="33">
        <f>O16/N6</f>
        <v>1.0416666666666667</v>
      </c>
      <c r="P23" s="33">
        <f>P16/O6</f>
        <v>4.666666666666667</v>
      </c>
      <c r="Q23" s="33">
        <f t="shared" si="19"/>
        <v>6.423076923076923</v>
      </c>
      <c r="R23" s="33">
        <f t="shared" si="19"/>
        <v>8.5</v>
      </c>
      <c r="S23" s="33">
        <f t="shared" si="19"/>
        <v>0.25</v>
      </c>
      <c r="T23" s="33">
        <f t="shared" si="19"/>
        <v>7.523809523809524</v>
      </c>
      <c r="U23" s="33">
        <f t="shared" si="19"/>
        <v>11.1</v>
      </c>
      <c r="V23" s="33">
        <f t="shared" si="19"/>
        <v>9.214285714285714</v>
      </c>
      <c r="W23" s="33" t="e">
        <f t="shared" si="19"/>
        <v>#DIV/0!</v>
      </c>
      <c r="X23" s="33">
        <f>X16/X6</f>
        <v>18.333333333333332</v>
      </c>
      <c r="Y23" s="33">
        <f t="shared" si="19"/>
        <v>8.428571428571429</v>
      </c>
      <c r="Z23" s="33">
        <f t="shared" si="19"/>
        <v>8.875</v>
      </c>
      <c r="AA23" s="33" t="e">
        <f>AA16/AA6</f>
        <v>#DIV/0!</v>
      </c>
      <c r="AB23" s="33">
        <f t="shared" si="19"/>
        <v>0</v>
      </c>
      <c r="AC23" s="65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20"/>
      <c r="AR23" s="20"/>
      <c r="AS23" s="20"/>
      <c r="AT23" s="20"/>
      <c r="AU23" s="18"/>
      <c r="AV23" s="18"/>
      <c r="AW23"/>
      <c r="AX23" s="12">
        <f t="shared" si="7"/>
        <v>17</v>
      </c>
      <c r="AY23" s="8" t="s">
        <v>94</v>
      </c>
      <c r="AZ23" s="28">
        <v>5</v>
      </c>
      <c r="BA23" s="16">
        <v>28</v>
      </c>
      <c r="BB23" s="16">
        <v>28</v>
      </c>
      <c r="BC23" s="16"/>
      <c r="BD23" s="16"/>
      <c r="BE23" s="17">
        <f t="shared" si="4"/>
        <v>28</v>
      </c>
      <c r="BF23" s="17">
        <f t="shared" si="5"/>
        <v>5</v>
      </c>
      <c r="BG23" s="17">
        <f t="shared" si="8"/>
        <v>421</v>
      </c>
      <c r="BH23" s="16"/>
      <c r="BI23" s="16"/>
      <c r="BJ23" s="16"/>
      <c r="BK23" s="16"/>
      <c r="BL23" s="16"/>
      <c r="BM23" s="16"/>
      <c r="BN23" s="16"/>
      <c r="BO23" s="46"/>
      <c r="BP23" s="46"/>
      <c r="BQ23" s="16"/>
      <c r="BR23" s="16">
        <v>421</v>
      </c>
      <c r="BS23" s="24">
        <v>421</v>
      </c>
      <c r="BT23" s="37">
        <f t="shared" si="6"/>
        <v>15.035714285714286</v>
      </c>
      <c r="BU23" s="28"/>
      <c r="BW23" s="12">
        <f t="shared" si="9"/>
        <v>17</v>
      </c>
      <c r="BX23" s="8" t="s">
        <v>94</v>
      </c>
      <c r="BY23" s="28">
        <v>5</v>
      </c>
      <c r="BZ23" s="16">
        <v>28</v>
      </c>
      <c r="CA23" s="16">
        <v>28</v>
      </c>
      <c r="CB23" s="16"/>
      <c r="CC23" s="16"/>
      <c r="CD23" s="17">
        <f t="shared" si="10"/>
        <v>28</v>
      </c>
      <c r="CE23" s="16"/>
      <c r="CF23" s="16"/>
      <c r="CG23" s="16"/>
      <c r="CH23" s="16"/>
      <c r="CI23" s="16"/>
      <c r="CJ23" s="16"/>
      <c r="CK23" s="16"/>
      <c r="CL23" s="46"/>
      <c r="CM23" s="46"/>
      <c r="CN23" s="16"/>
      <c r="CO23" s="16">
        <v>28</v>
      </c>
      <c r="CP23" s="28"/>
    </row>
    <row r="24" spans="1:94" ht="24.75" customHeight="1">
      <c r="A24" s="13">
        <f t="shared" si="12"/>
        <v>17</v>
      </c>
      <c r="B24" s="30" t="s">
        <v>138</v>
      </c>
      <c r="C24" s="96">
        <f>((C6*C28)-C18)/C16</f>
        <v>3.5422535211267605</v>
      </c>
      <c r="D24" s="96">
        <f>((D6*C28)-D18)/D16</f>
        <v>2.915422885572139</v>
      </c>
      <c r="E24" s="96">
        <f>((E6*C28)-E18)/E16</f>
        <v>4.208053691275167</v>
      </c>
      <c r="F24" s="96">
        <f>((F6*C28)-F18)/F16</f>
        <v>12.975</v>
      </c>
      <c r="G24" s="96">
        <f>((G6*C28)-G18)/G16</f>
        <v>6.464285714285714</v>
      </c>
      <c r="H24" s="96">
        <f>((H6*C28)-H18)/H16</f>
        <v>17.27906976744186</v>
      </c>
      <c r="I24" s="96">
        <f>((I6*C28)-I18)/I16</f>
        <v>33.5</v>
      </c>
      <c r="J24" s="96">
        <f>((J6*C28)-J18)/J16</f>
        <v>19.2</v>
      </c>
      <c r="K24" s="96">
        <f>((K6*C28)-K18)/K16</f>
        <v>21.444444444444443</v>
      </c>
      <c r="L24" s="96">
        <f>((L6*C28)-L18)/L16</f>
        <v>2.108843537414966</v>
      </c>
      <c r="M24" s="96" t="e">
        <f>((#REF!*C28)-M18)/M16</f>
        <v>#REF!</v>
      </c>
      <c r="N24" s="96">
        <f>((M6*C28)-N18)/N16</f>
        <v>8.144278606965175</v>
      </c>
      <c r="O24" s="96">
        <f>((N6*C28)-O18)/O16</f>
        <v>79.64</v>
      </c>
      <c r="P24" s="96">
        <f>((O6*C28)-P18)/P16</f>
        <v>4.464285714285714</v>
      </c>
      <c r="Q24" s="96">
        <f>((Q6*C28)-Q18)/Q16</f>
        <v>9.832335329341317</v>
      </c>
      <c r="R24" s="96">
        <f>((R6*C28)-R18)/R16</f>
        <v>5.364705882352941</v>
      </c>
      <c r="S24" s="96">
        <f>((S6*C28)-S18)/S16</f>
        <v>339</v>
      </c>
      <c r="T24" s="96">
        <f>((T6*C28)-T18)/T16</f>
        <v>6.487341772151899</v>
      </c>
      <c r="U24" s="96">
        <f>((U6*C28)-U18)/U16</f>
        <v>2.8018018018018016</v>
      </c>
      <c r="V24" s="96">
        <f>((V6*C28)-V18)/V16</f>
        <v>4.108527131782946</v>
      </c>
      <c r="W24" s="96" t="e">
        <f>((W6*C28)-W18)/W16</f>
        <v>#DIV/0!</v>
      </c>
      <c r="X24" s="96">
        <f>((X6*C28)-X18)/X16</f>
        <v>-0.20909090909090908</v>
      </c>
      <c r="Y24" s="96">
        <f>((Y6*C28)-Y18)/Y16</f>
        <v>3.3728813559322033</v>
      </c>
      <c r="Z24" s="96">
        <f>((Z6*C28)-Z18)/Z16</f>
        <v>5.055399061032864</v>
      </c>
      <c r="AA24" s="96">
        <f>((AA6*C28)-AA18)/AA16</f>
        <v>-1.2592592592592593</v>
      </c>
      <c r="AB24" s="96" t="e">
        <f>((AB6*C28)-AB18)/AB16</f>
        <v>#DIV/0!</v>
      </c>
      <c r="AC24" s="119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20"/>
      <c r="AR24" s="20"/>
      <c r="AS24" s="20"/>
      <c r="AT24" s="20"/>
      <c r="AU24" s="18"/>
      <c r="AV24" s="18"/>
      <c r="AW24"/>
      <c r="AX24" s="12">
        <f t="shared" si="7"/>
        <v>18</v>
      </c>
      <c r="AY24" s="11" t="s">
        <v>42</v>
      </c>
      <c r="AZ24" s="24">
        <v>15</v>
      </c>
      <c r="BA24" s="24">
        <v>114</v>
      </c>
      <c r="BB24" s="24">
        <v>118</v>
      </c>
      <c r="BC24" s="24"/>
      <c r="BD24" s="24"/>
      <c r="BE24" s="17">
        <f t="shared" si="4"/>
        <v>118</v>
      </c>
      <c r="BF24" s="17">
        <f t="shared" si="5"/>
        <v>11</v>
      </c>
      <c r="BG24" s="17">
        <f t="shared" si="8"/>
        <v>876</v>
      </c>
      <c r="BH24" s="24"/>
      <c r="BI24" s="24"/>
      <c r="BJ24" s="24"/>
      <c r="BK24" s="24"/>
      <c r="BL24" s="24"/>
      <c r="BM24" s="24"/>
      <c r="BN24" s="24"/>
      <c r="BO24" s="47"/>
      <c r="BP24" s="47"/>
      <c r="BQ24" s="24"/>
      <c r="BR24" s="24">
        <v>876</v>
      </c>
      <c r="BS24" s="24">
        <v>506</v>
      </c>
      <c r="BT24" s="37">
        <f t="shared" si="6"/>
        <v>4.288135593220339</v>
      </c>
      <c r="BU24" s="28"/>
      <c r="BW24" s="12">
        <f t="shared" si="9"/>
        <v>18</v>
      </c>
      <c r="BX24" s="11" t="s">
        <v>42</v>
      </c>
      <c r="BY24" s="24">
        <v>15</v>
      </c>
      <c r="BZ24" s="24">
        <v>114</v>
      </c>
      <c r="CA24" s="24">
        <v>118</v>
      </c>
      <c r="CB24" s="24"/>
      <c r="CC24" s="24"/>
      <c r="CD24" s="17">
        <f t="shared" si="10"/>
        <v>118</v>
      </c>
      <c r="CE24" s="24"/>
      <c r="CF24" s="24"/>
      <c r="CG24" s="24"/>
      <c r="CH24" s="24"/>
      <c r="CI24" s="24"/>
      <c r="CJ24" s="24"/>
      <c r="CK24" s="24"/>
      <c r="CL24" s="47"/>
      <c r="CM24" s="47"/>
      <c r="CN24" s="24"/>
      <c r="CO24" s="24">
        <v>118</v>
      </c>
      <c r="CP24" s="28"/>
    </row>
    <row r="25" spans="1:94" ht="24.75" customHeight="1">
      <c r="A25" s="13">
        <f t="shared" si="12"/>
        <v>18</v>
      </c>
      <c r="B25" s="11" t="s">
        <v>137</v>
      </c>
      <c r="C25" s="33">
        <f>((C13+C14)/Z16)*1000</f>
        <v>0</v>
      </c>
      <c r="D25" s="33">
        <f>((D13+D14)/Z16)*1000</f>
        <v>0.31298904538341155</v>
      </c>
      <c r="E25" s="33">
        <f>((E13+E14)/Z16)*1000</f>
        <v>0</v>
      </c>
      <c r="F25" s="33">
        <f>((F13+F14)/Z16)*1000</f>
        <v>0</v>
      </c>
      <c r="G25" s="33">
        <f>((G13+G14)/Z16)*1000</f>
        <v>20.657276995305164</v>
      </c>
      <c r="H25" s="33">
        <f>((H13+H14)/Z16)*1000</f>
        <v>13.458528951486697</v>
      </c>
      <c r="I25" s="33">
        <f>((I13+I14)/Z16)*1000</f>
        <v>5.007824726134585</v>
      </c>
      <c r="J25" s="33">
        <f>((J13+J14)/Z16)*1000</f>
        <v>1.8779342723004695</v>
      </c>
      <c r="K25" s="33">
        <f>((K13+K14)/Z16)*1000</f>
        <v>2.5039123630672924</v>
      </c>
      <c r="L25" s="33">
        <f>((L13+L14)/Z16)*1000</f>
        <v>1.5649452269170578</v>
      </c>
      <c r="M25" s="33">
        <f>((M13+M14)/Z16)*1000</f>
        <v>0.9389671361502347</v>
      </c>
      <c r="N25" s="33">
        <f>((N13+N14)/Z16)*1000</f>
        <v>2.190923317683881</v>
      </c>
      <c r="O25" s="33">
        <f>((O13+O14)/Z16)*1000</f>
        <v>0.31298904538341155</v>
      </c>
      <c r="P25" s="33">
        <f>((P13+P14)/Z16)*1000</f>
        <v>0</v>
      </c>
      <c r="Q25" s="33">
        <f>((Q13+Q14)/Z16)*1000</f>
        <v>1.2519561815336462</v>
      </c>
      <c r="R25" s="33">
        <f>((R13+R14)/Z16)*1000</f>
        <v>0.31298904538341155</v>
      </c>
      <c r="S25" s="33">
        <f>((S13+S14)/Z16)*1000</f>
        <v>0.31298904538341155</v>
      </c>
      <c r="T25" s="33">
        <f>((T13+T14)/Z16)*1000</f>
        <v>0.31298904538341155</v>
      </c>
      <c r="U25" s="33">
        <f>((U13+U14)/Z16)*1000</f>
        <v>0</v>
      </c>
      <c r="V25" s="33">
        <f>((V13+V14)/Z16)*1000</f>
        <v>0</v>
      </c>
      <c r="W25" s="33">
        <f>((W13+W14)/Z16)*1000</f>
        <v>0</v>
      </c>
      <c r="X25" s="33">
        <f>((X13+X14)/Z16)*1000</f>
        <v>0.31298904538341155</v>
      </c>
      <c r="Y25" s="33">
        <f>((Y13+Y14)/Z16)*1000</f>
        <v>0</v>
      </c>
      <c r="Z25" s="33">
        <f>((Z13+Z14)/Z16)*1000</f>
        <v>51.3302034428795</v>
      </c>
      <c r="AA25" s="33">
        <f>((AA13+AA14)/Z16)*1000</f>
        <v>0.31298904538341155</v>
      </c>
      <c r="AB25" s="33">
        <f>((AB13+AB14)/Z16)*1000</f>
        <v>0</v>
      </c>
      <c r="AC25" s="65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20"/>
      <c r="AR25" s="20"/>
      <c r="AS25" s="20"/>
      <c r="AT25" s="20"/>
      <c r="AU25" s="18"/>
      <c r="AV25" s="18"/>
      <c r="AW25"/>
      <c r="AX25" s="38" t="s">
        <v>82</v>
      </c>
      <c r="AY25" s="110"/>
      <c r="AZ25" s="17">
        <f aca="true" t="shared" si="20" ref="AZ25:BF25">SUM(AZ7:AZ24)</f>
        <v>203</v>
      </c>
      <c r="BA25" s="17">
        <f t="shared" si="20"/>
        <v>3210</v>
      </c>
      <c r="BB25" s="17">
        <f t="shared" si="20"/>
        <v>3031</v>
      </c>
      <c r="BC25" s="17">
        <f t="shared" si="20"/>
        <v>75</v>
      </c>
      <c r="BD25" s="17">
        <f t="shared" si="20"/>
        <v>89</v>
      </c>
      <c r="BE25" s="17">
        <f t="shared" si="20"/>
        <v>3195</v>
      </c>
      <c r="BF25" s="17">
        <f t="shared" si="20"/>
        <v>218</v>
      </c>
      <c r="BG25" s="17">
        <f t="shared" si="8"/>
        <v>16608</v>
      </c>
      <c r="BH25" s="17">
        <f aca="true" t="shared" si="21" ref="BH25:BS25">SUM(BH7:BH24)</f>
        <v>549</v>
      </c>
      <c r="BI25" s="17">
        <f t="shared" si="21"/>
        <v>160</v>
      </c>
      <c r="BJ25" s="17">
        <f t="shared" si="21"/>
        <v>106</v>
      </c>
      <c r="BK25" s="17">
        <f t="shared" si="21"/>
        <v>167</v>
      </c>
      <c r="BL25" s="17">
        <f t="shared" si="21"/>
        <v>353</v>
      </c>
      <c r="BM25" s="17">
        <f t="shared" si="21"/>
        <v>1121</v>
      </c>
      <c r="BN25" s="17">
        <f t="shared" si="21"/>
        <v>569</v>
      </c>
      <c r="BO25" s="17">
        <f t="shared" si="21"/>
        <v>1253</v>
      </c>
      <c r="BP25" s="17">
        <f t="shared" si="21"/>
        <v>2144</v>
      </c>
      <c r="BQ25" s="17">
        <f t="shared" si="21"/>
        <v>1564</v>
      </c>
      <c r="BR25" s="17">
        <f t="shared" si="21"/>
        <v>8622</v>
      </c>
      <c r="BS25" s="17">
        <f t="shared" si="21"/>
        <v>12550</v>
      </c>
      <c r="BT25" s="37">
        <f t="shared" si="6"/>
        <v>3.928012519561815</v>
      </c>
      <c r="BU25" s="17">
        <f>SUM(BU7:BU24)</f>
        <v>0</v>
      </c>
      <c r="BW25" s="38" t="s">
        <v>82</v>
      </c>
      <c r="BX25" s="110"/>
      <c r="BY25" s="17">
        <f>SUM(BY7:BY24)</f>
        <v>203</v>
      </c>
      <c r="BZ25" s="17">
        <f>SUM(BZ7:BZ24)</f>
        <v>3210</v>
      </c>
      <c r="CA25" s="17">
        <f>SUM(CA7:CA24)</f>
        <v>3031</v>
      </c>
      <c r="CB25" s="17">
        <f>SUM(CB7:CB24)</f>
        <v>75</v>
      </c>
      <c r="CC25" s="17">
        <f>SUM(CC7:CC24)</f>
        <v>89</v>
      </c>
      <c r="CD25" s="17">
        <f t="shared" si="10"/>
        <v>3195</v>
      </c>
      <c r="CE25" s="17">
        <f>SUM(CE7:CE24)</f>
        <v>99</v>
      </c>
      <c r="CF25" s="17">
        <f>SUM(CF7:CF24)</f>
        <v>30</v>
      </c>
      <c r="CG25" s="17">
        <f>SUM(CG7:CG24)</f>
        <v>41</v>
      </c>
      <c r="CH25" s="17">
        <f>SUM(CH7:CH24)</f>
        <v>21</v>
      </c>
      <c r="CI25" s="17">
        <f>SUM(CI7:CI24)</f>
        <v>18</v>
      </c>
      <c r="CJ25" s="17">
        <f aca="true" t="shared" si="22" ref="CJ25:CP25">SUM(CJ7:CJ24)</f>
        <v>177</v>
      </c>
      <c r="CK25" s="17">
        <f t="shared" si="22"/>
        <v>104</v>
      </c>
      <c r="CL25" s="17">
        <f t="shared" si="22"/>
        <v>203</v>
      </c>
      <c r="CM25" s="17">
        <f t="shared" si="22"/>
        <v>472</v>
      </c>
      <c r="CN25" s="17">
        <f t="shared" si="22"/>
        <v>291</v>
      </c>
      <c r="CO25" s="17">
        <f t="shared" si="22"/>
        <v>1739</v>
      </c>
      <c r="CP25" s="17">
        <f t="shared" si="22"/>
        <v>0</v>
      </c>
    </row>
    <row r="26" spans="1:94" ht="24.75" customHeight="1">
      <c r="A26" s="13">
        <f t="shared" si="12"/>
        <v>19</v>
      </c>
      <c r="B26" s="11" t="s">
        <v>136</v>
      </c>
      <c r="C26" s="33">
        <f>(C14/Z16)*1000</f>
        <v>0</v>
      </c>
      <c r="D26" s="33">
        <f>(D14/Z16)*1000</f>
        <v>0</v>
      </c>
      <c r="E26" s="33">
        <f>(E14/Z16)*1000</f>
        <v>0</v>
      </c>
      <c r="F26" s="33">
        <f>(F14/Z16)*1000</f>
        <v>0</v>
      </c>
      <c r="G26" s="33">
        <f>(G14/Z16)*1000</f>
        <v>11.580594679186227</v>
      </c>
      <c r="H26" s="33">
        <f>(H14/Z16)*1000</f>
        <v>4.694835680751174</v>
      </c>
      <c r="I26" s="33">
        <f>(I14/Z16)*1000</f>
        <v>2.190923317683881</v>
      </c>
      <c r="J26" s="33">
        <f>(J14/Z16)*1000</f>
        <v>1.8779342723004695</v>
      </c>
      <c r="K26" s="33">
        <f>(K14/Z16)*1000</f>
        <v>2.5039123630672924</v>
      </c>
      <c r="L26" s="33">
        <f>(L14/Z16)*1000</f>
        <v>0.9389671361502347</v>
      </c>
      <c r="M26" s="33">
        <f>(M14/Z16)*1000</f>
        <v>0.9389671361502347</v>
      </c>
      <c r="N26" s="33">
        <f>(N14/Z16)*1000</f>
        <v>0.9389671361502347</v>
      </c>
      <c r="O26" s="33">
        <f>(O14/Z16)*1000</f>
        <v>0.31298904538341155</v>
      </c>
      <c r="P26" s="33">
        <f>(P14/Z16)*1000</f>
        <v>0</v>
      </c>
      <c r="Q26" s="33">
        <f>(Q14/Z16)*1000</f>
        <v>0.9389671361502347</v>
      </c>
      <c r="R26" s="33">
        <f>(R14/Z16)*1000</f>
        <v>0</v>
      </c>
      <c r="S26" s="33">
        <f>(S14/Z16)*1000</f>
        <v>0.31298904538341155</v>
      </c>
      <c r="T26" s="33">
        <f>(T14/Z16)*1000</f>
        <v>0.31298904538341155</v>
      </c>
      <c r="U26" s="33">
        <f>(U14/Z16)*1000</f>
        <v>0</v>
      </c>
      <c r="V26" s="33">
        <f>(V14/Z16)*1000</f>
        <v>0</v>
      </c>
      <c r="W26" s="33">
        <f>(W14/Z16)*1000</f>
        <v>0</v>
      </c>
      <c r="X26" s="33">
        <f>(X14/Z16)*1000</f>
        <v>0.31298904538341155</v>
      </c>
      <c r="Y26" s="33">
        <f>(Y14/Z16)*1000</f>
        <v>0</v>
      </c>
      <c r="Z26" s="33">
        <f>(Z14/Z16)*1000</f>
        <v>27.85602503912363</v>
      </c>
      <c r="AA26" s="33">
        <f>(AA14/Z16)*1000</f>
        <v>0</v>
      </c>
      <c r="AB26" s="33">
        <f>(AB14/Z16)*1000</f>
        <v>0</v>
      </c>
      <c r="AC26" s="65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20"/>
      <c r="AR26" s="20"/>
      <c r="AS26" s="20"/>
      <c r="AT26" s="20"/>
      <c r="AU26" s="18"/>
      <c r="AV26" s="18"/>
      <c r="AW26"/>
      <c r="AX26" s="12">
        <f>AX24+1</f>
        <v>19</v>
      </c>
      <c r="AY26" s="49" t="s">
        <v>96</v>
      </c>
      <c r="AZ26" s="36"/>
      <c r="BA26" s="36">
        <v>302</v>
      </c>
      <c r="BB26" s="36">
        <v>296</v>
      </c>
      <c r="BC26" s="36">
        <v>1</v>
      </c>
      <c r="BD26" s="36"/>
      <c r="BE26" s="17">
        <f>SUM(BB26:BD26)</f>
        <v>297</v>
      </c>
      <c r="BF26" s="17">
        <f>((SUM(AZ26:BA26))-(SUM(BB26:BD26)))</f>
        <v>5</v>
      </c>
      <c r="BG26" s="17">
        <f t="shared" si="8"/>
        <v>374</v>
      </c>
      <c r="BH26" s="36"/>
      <c r="BI26" s="36"/>
      <c r="BJ26" s="36"/>
      <c r="BK26" s="36"/>
      <c r="BL26" s="36"/>
      <c r="BM26" s="36"/>
      <c r="BN26" s="36"/>
      <c r="BO26" s="48"/>
      <c r="BP26" s="48"/>
      <c r="BQ26" s="36"/>
      <c r="BR26" s="36">
        <v>374</v>
      </c>
      <c r="BS26" s="36">
        <v>347</v>
      </c>
      <c r="BT26" s="37">
        <f t="shared" si="6"/>
        <v>1.1683501683501682</v>
      </c>
      <c r="BU26" s="36"/>
      <c r="BW26" s="12">
        <f>BW24+1</f>
        <v>19</v>
      </c>
      <c r="BX26" s="49" t="s">
        <v>96</v>
      </c>
      <c r="BY26" s="36"/>
      <c r="BZ26" s="36">
        <v>302</v>
      </c>
      <c r="CA26" s="36">
        <v>296</v>
      </c>
      <c r="CB26" s="36">
        <v>1</v>
      </c>
      <c r="CC26" s="36"/>
      <c r="CD26" s="17">
        <f t="shared" si="10"/>
        <v>279</v>
      </c>
      <c r="CE26" s="36"/>
      <c r="CF26" s="36"/>
      <c r="CG26" s="36"/>
      <c r="CH26" s="36"/>
      <c r="CI26" s="36"/>
      <c r="CJ26" s="36"/>
      <c r="CK26" s="36"/>
      <c r="CL26" s="48"/>
      <c r="CM26" s="48">
        <v>18</v>
      </c>
      <c r="CN26" s="36">
        <v>16</v>
      </c>
      <c r="CO26" s="36">
        <v>245</v>
      </c>
      <c r="CP26" s="36"/>
    </row>
    <row r="27" spans="1:94" ht="24.75" customHeight="1">
      <c r="A27" s="13">
        <f t="shared" si="12"/>
        <v>20</v>
      </c>
      <c r="B27" s="30" t="s">
        <v>80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120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20"/>
      <c r="AR27" s="20"/>
      <c r="AS27" s="20"/>
      <c r="AT27" s="20"/>
      <c r="AU27" s="18"/>
      <c r="AV27" s="18"/>
      <c r="AW27"/>
      <c r="AX27" s="43" t="s">
        <v>21</v>
      </c>
      <c r="AY27" s="43"/>
      <c r="AZ27" s="39">
        <f>C28</f>
        <v>91</v>
      </c>
      <c r="BA27" s="43" t="s">
        <v>20</v>
      </c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W27" s="43" t="s">
        <v>21</v>
      </c>
      <c r="BX27" s="43"/>
      <c r="BY27" s="39">
        <f>C28</f>
        <v>91</v>
      </c>
      <c r="BZ27" s="43" t="s">
        <v>20</v>
      </c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P27" s="25"/>
    </row>
    <row r="28" spans="1:94" ht="16.5" customHeight="1">
      <c r="A28" s="40" t="s">
        <v>21</v>
      </c>
      <c r="B28" s="40"/>
      <c r="C28" s="41">
        <v>91</v>
      </c>
      <c r="D28" s="40" t="s">
        <v>20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20"/>
      <c r="AR28" s="20"/>
      <c r="AS28" s="21"/>
      <c r="AT28" s="21"/>
      <c r="AU28" s="18"/>
      <c r="AV28" s="18"/>
      <c r="AW28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44" t="s">
        <v>168</v>
      </c>
      <c r="BO28" s="44"/>
      <c r="BP28" s="44"/>
      <c r="BQ28" s="44"/>
      <c r="BR28" s="44"/>
      <c r="BS28" s="44"/>
      <c r="BT28" s="44"/>
      <c r="BU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44" t="s">
        <v>163</v>
      </c>
      <c r="CL28" s="44"/>
      <c r="CM28" s="44"/>
      <c r="CN28" s="44"/>
      <c r="CO28" s="44"/>
      <c r="CP28" s="44"/>
    </row>
    <row r="29" spans="1:94" ht="16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  <c r="Q29"/>
      <c r="R29"/>
      <c r="S29"/>
      <c r="T29"/>
      <c r="U29" s="145"/>
      <c r="V29" s="145"/>
      <c r="W29" s="174" t="s">
        <v>211</v>
      </c>
      <c r="X29" s="174"/>
      <c r="Y29" s="174"/>
      <c r="Z29" s="174"/>
      <c r="AA29" s="174"/>
      <c r="AB29" s="174"/>
      <c r="AC29" s="174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20"/>
      <c r="AR29" s="20"/>
      <c r="AS29" s="21"/>
      <c r="AT29" s="21"/>
      <c r="AU29" s="18"/>
      <c r="AV29" s="18"/>
      <c r="AW29"/>
      <c r="AX29" s="25"/>
      <c r="AY29" s="25"/>
      <c r="AZ29" s="25"/>
      <c r="BA29" s="25"/>
      <c r="BB29" s="25"/>
      <c r="BC29" s="25"/>
      <c r="BD29" s="25"/>
      <c r="BE29" s="25"/>
      <c r="BF29" s="25"/>
      <c r="BP29" s="57" t="s">
        <v>95</v>
      </c>
      <c r="BQ29" s="57"/>
      <c r="BR29" s="57"/>
      <c r="BS29" s="58"/>
      <c r="BT29" s="58"/>
      <c r="BU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M29" s="25"/>
      <c r="CN29" s="57" t="s">
        <v>95</v>
      </c>
      <c r="CO29" s="57"/>
      <c r="CP29" s="57"/>
    </row>
    <row r="30" spans="1:94" ht="15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/>
      <c r="Q30"/>
      <c r="R30"/>
      <c r="S30"/>
      <c r="T30"/>
      <c r="U30" s="145"/>
      <c r="V30" s="145"/>
      <c r="W30" s="174" t="s">
        <v>205</v>
      </c>
      <c r="X30" s="174"/>
      <c r="Y30" s="174"/>
      <c r="Z30" s="174"/>
      <c r="AA30" s="174"/>
      <c r="AB30" s="174"/>
      <c r="AC30" s="145"/>
      <c r="AD30" s="18"/>
      <c r="AE30" s="18"/>
      <c r="AF30" s="18"/>
      <c r="AG30" s="18"/>
      <c r="AH30" s="18"/>
      <c r="AI30" s="18"/>
      <c r="AJ30" s="18"/>
      <c r="AK30" s="18"/>
      <c r="AL30" s="18"/>
      <c r="AM30"/>
      <c r="AN30"/>
      <c r="AO30"/>
      <c r="AP30"/>
      <c r="AQ30" s="76" t="s">
        <v>90</v>
      </c>
      <c r="AR30" s="76"/>
      <c r="AS30" s="76"/>
      <c r="AT30" s="2"/>
      <c r="AU30" s="18"/>
      <c r="AV30" s="18"/>
      <c r="AW30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45"/>
      <c r="BQ30" s="44"/>
      <c r="BR30" s="44"/>
      <c r="BS30" s="44"/>
      <c r="BT30" s="45"/>
      <c r="BU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N30" s="45"/>
      <c r="CO30" s="44"/>
      <c r="CP30" s="44"/>
    </row>
    <row r="31" spans="1:94" ht="15">
      <c r="A31" s="40"/>
      <c r="B31" s="42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9"/>
      <c r="Q31"/>
      <c r="R31"/>
      <c r="S31"/>
      <c r="T31"/>
      <c r="U31" s="20"/>
      <c r="V31" s="20"/>
      <c r="W31" s="20"/>
      <c r="X31" s="20"/>
      <c r="Y31" s="20"/>
      <c r="Z31" s="20"/>
      <c r="AA31" s="20"/>
      <c r="AB31" s="20"/>
      <c r="AC31"/>
      <c r="AD31" s="18"/>
      <c r="AE31" s="22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75" t="s">
        <v>91</v>
      </c>
      <c r="AR31" s="75"/>
      <c r="AS31" s="75"/>
      <c r="AT31" s="2"/>
      <c r="AU31" s="18"/>
      <c r="AV31" s="18"/>
      <c r="AW31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45"/>
      <c r="BQ31" s="44"/>
      <c r="BR31" s="44"/>
      <c r="BS31" s="44"/>
      <c r="BT31" s="45"/>
      <c r="BU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45"/>
      <c r="CO31" s="44"/>
      <c r="CP31" s="44"/>
    </row>
    <row r="32" spans="1:94" ht="15" customHeight="1">
      <c r="A32" s="18"/>
      <c r="B32" s="43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/>
      <c r="Q32"/>
      <c r="R32"/>
      <c r="S32"/>
      <c r="T32"/>
      <c r="U32" s="20"/>
      <c r="V32" s="20"/>
      <c r="W32" s="20"/>
      <c r="X32" s="20"/>
      <c r="Y32" s="20"/>
      <c r="Z32" s="20"/>
      <c r="AA32" s="20"/>
      <c r="AB32" s="21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 s="25"/>
      <c r="AY32" s="25"/>
      <c r="AZ32" s="25"/>
      <c r="BA32" s="25"/>
      <c r="BB32" s="25"/>
      <c r="BC32" s="25"/>
      <c r="BD32" s="25"/>
      <c r="BE32" s="25"/>
      <c r="BF32" s="25"/>
      <c r="BP32" s="56" t="s">
        <v>90</v>
      </c>
      <c r="BQ32" s="56"/>
      <c r="BR32" s="56"/>
      <c r="BS32" s="56"/>
      <c r="BT32" s="56"/>
      <c r="BU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N32" s="56" t="s">
        <v>90</v>
      </c>
      <c r="CO32" s="56"/>
      <c r="CP32" s="56"/>
    </row>
    <row r="33" spans="1:94" ht="15" customHeight="1">
      <c r="A33"/>
      <c r="B33" s="51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/>
      <c r="R33"/>
      <c r="S33"/>
      <c r="T33"/>
      <c r="U33" s="20"/>
      <c r="V33" s="20"/>
      <c r="W33" s="20"/>
      <c r="X33" s="20"/>
      <c r="Y33" s="20"/>
      <c r="Z33" s="20"/>
      <c r="AA33" s="20"/>
      <c r="AB33" s="21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 s="40"/>
      <c r="AY33" s="42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57" t="s">
        <v>91</v>
      </c>
      <c r="BQ33" s="57"/>
      <c r="BR33" s="57"/>
      <c r="BS33" s="57"/>
      <c r="BT33" s="57"/>
      <c r="BU33" s="25"/>
      <c r="BW33" s="40"/>
      <c r="BX33" s="42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N33" s="57" t="s">
        <v>91</v>
      </c>
      <c r="CO33" s="57"/>
      <c r="CP33" s="57"/>
    </row>
    <row r="34" spans="1:49" ht="15" customHeight="1">
      <c r="A34" s="18"/>
      <c r="B34" s="51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/>
      <c r="R34"/>
      <c r="S34"/>
      <c r="T34"/>
      <c r="U34" s="146"/>
      <c r="V34" s="146"/>
      <c r="W34" s="174"/>
      <c r="X34" s="174"/>
      <c r="Y34" s="174"/>
      <c r="Z34" s="174"/>
      <c r="AA34" s="174"/>
      <c r="AB34" s="17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</row>
    <row r="35" spans="1:49" ht="15" customHeight="1">
      <c r="A35"/>
      <c r="B35" s="51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23"/>
      <c r="Q35"/>
      <c r="R35"/>
      <c r="S35"/>
      <c r="T35"/>
      <c r="U35" s="145"/>
      <c r="V35" s="145"/>
      <c r="W35" s="173" t="s">
        <v>206</v>
      </c>
      <c r="X35" s="173"/>
      <c r="Y35" s="173"/>
      <c r="Z35" s="173"/>
      <c r="AA35" s="173"/>
      <c r="AB35" s="173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</row>
    <row r="36" spans="1:49" ht="15" customHeight="1">
      <c r="A36" s="6"/>
      <c r="B36"/>
      <c r="C36" s="51"/>
      <c r="D36" s="51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5"/>
      <c r="Q36" s="5"/>
      <c r="R36" s="5"/>
      <c r="S36" s="5"/>
      <c r="T36" s="5"/>
      <c r="U36" s="5"/>
      <c r="V36" s="5"/>
      <c r="W36" s="174" t="s">
        <v>207</v>
      </c>
      <c r="X36" s="174"/>
      <c r="Y36" s="174"/>
      <c r="Z36" s="174"/>
      <c r="AA36" s="174"/>
      <c r="AB36" s="174"/>
      <c r="AC36" s="145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</row>
    <row r="37" spans="1:49" ht="1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</row>
    <row r="38" spans="1:25" ht="15" customHeight="1">
      <c r="A38" s="26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174"/>
      <c r="U38" s="174"/>
      <c r="V38" s="174"/>
      <c r="W38" s="174"/>
      <c r="X38" s="20"/>
      <c r="Y38" s="25"/>
    </row>
    <row r="39" spans="20:24" ht="15" customHeight="1">
      <c r="T39" s="174"/>
      <c r="U39" s="174"/>
      <c r="V39" s="174"/>
      <c r="W39" s="174"/>
      <c r="X39" s="20"/>
    </row>
    <row r="40" spans="20:23" ht="15">
      <c r="T40" s="20"/>
      <c r="U40" s="20"/>
      <c r="V40" s="20"/>
      <c r="W40" s="20"/>
    </row>
    <row r="41" spans="20:23" ht="15">
      <c r="T41" s="20"/>
      <c r="U41" s="20"/>
      <c r="V41" s="21"/>
      <c r="W41" s="21"/>
    </row>
    <row r="42" spans="20:23" ht="15">
      <c r="T42" s="20"/>
      <c r="U42" s="20"/>
      <c r="V42" s="21"/>
      <c r="W42" s="21"/>
    </row>
  </sheetData>
  <sheetProtection/>
  <mergeCells count="70">
    <mergeCell ref="CE4:CO5"/>
    <mergeCell ref="Z4:Z5"/>
    <mergeCell ref="I4:I5"/>
    <mergeCell ref="K4:K5"/>
    <mergeCell ref="AN4:AN5"/>
    <mergeCell ref="AB4:AB5"/>
    <mergeCell ref="AT4:AT5"/>
    <mergeCell ref="Q4:Q5"/>
    <mergeCell ref="AG4:AH4"/>
    <mergeCell ref="AI4:AL4"/>
    <mergeCell ref="T39:W39"/>
    <mergeCell ref="T38:W38"/>
    <mergeCell ref="W29:AC29"/>
    <mergeCell ref="W34:AB34"/>
    <mergeCell ref="W35:AB35"/>
    <mergeCell ref="M4:M5"/>
    <mergeCell ref="W36:AB36"/>
    <mergeCell ref="W30:AB30"/>
    <mergeCell ref="R4:R5"/>
    <mergeCell ref="U4:U5"/>
    <mergeCell ref="BW1:CP1"/>
    <mergeCell ref="BW2:CP2"/>
    <mergeCell ref="BW3:CP3"/>
    <mergeCell ref="BX4:BX6"/>
    <mergeCell ref="BY4:BZ5"/>
    <mergeCell ref="AX3:BU3"/>
    <mergeCell ref="BB4:BE5"/>
    <mergeCell ref="CP4:CP6"/>
    <mergeCell ref="BF4:BF6"/>
    <mergeCell ref="AX4:AX6"/>
    <mergeCell ref="C4:C5"/>
    <mergeCell ref="T4:T5"/>
    <mergeCell ref="J4:J5"/>
    <mergeCell ref="N4:N5"/>
    <mergeCell ref="D4:D5"/>
    <mergeCell ref="E4:E5"/>
    <mergeCell ref="F4:F5"/>
    <mergeCell ref="G4:G5"/>
    <mergeCell ref="H4:H5"/>
    <mergeCell ref="L4:L5"/>
    <mergeCell ref="A1:AB1"/>
    <mergeCell ref="AD1:AV1"/>
    <mergeCell ref="AX1:BU1"/>
    <mergeCell ref="A2:AB2"/>
    <mergeCell ref="AD2:AV2"/>
    <mergeCell ref="AX2:BU2"/>
    <mergeCell ref="A4:A5"/>
    <mergeCell ref="B4:B5"/>
    <mergeCell ref="AU4:AU5"/>
    <mergeCell ref="AV4:AV5"/>
    <mergeCell ref="A3:AB3"/>
    <mergeCell ref="AD3:AV3"/>
    <mergeCell ref="AA4:AA5"/>
    <mergeCell ref="AD4:AD5"/>
    <mergeCell ref="AE4:AE5"/>
    <mergeCell ref="AF4:AF5"/>
    <mergeCell ref="BG4:BG6"/>
    <mergeCell ref="BH4:BT5"/>
    <mergeCell ref="BU4:BU6"/>
    <mergeCell ref="CA4:CD5"/>
    <mergeCell ref="BW4:BW6"/>
    <mergeCell ref="AY4:AY6"/>
    <mergeCell ref="AZ4:BA5"/>
    <mergeCell ref="AD18:AE18"/>
    <mergeCell ref="AO4:AO5"/>
    <mergeCell ref="AP4:AP5"/>
    <mergeCell ref="AQ4:AQ5"/>
    <mergeCell ref="AR4:AR5"/>
    <mergeCell ref="AS4:AS5"/>
    <mergeCell ref="AM4:AM5"/>
  </mergeCells>
  <printOptions/>
  <pageMargins left="0.1968503937007874" right="0.1968503937007874" top="0.3937007874015748" bottom="0.1968503937007874" header="0" footer="0"/>
  <pageSetup orientation="landscape" paperSize="5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O42"/>
  <sheetViews>
    <sheetView showZeros="0" tabSelected="1" zoomScale="75" zoomScaleNormal="75" zoomScalePageLayoutView="0" workbookViewId="0" topLeftCell="AV4">
      <selection activeCell="CK26" sqref="CK26"/>
    </sheetView>
  </sheetViews>
  <sheetFormatPr defaultColWidth="9.140625" defaultRowHeight="12.75"/>
  <cols>
    <col min="1" max="1" width="5.421875" style="1" customWidth="1"/>
    <col min="2" max="2" width="20.7109375" style="1" customWidth="1"/>
    <col min="3" max="10" width="8.7109375" style="1" customWidth="1"/>
    <col min="11" max="13" width="10.8515625" style="1" customWidth="1"/>
    <col min="14" max="14" width="12.421875" style="1" customWidth="1"/>
    <col min="15" max="15" width="11.00390625" style="1" customWidth="1"/>
    <col min="16" max="16" width="10.28125" style="1" customWidth="1"/>
    <col min="17" max="21" width="8.7109375" style="1" customWidth="1"/>
    <col min="22" max="22" width="10.57421875" style="1" customWidth="1"/>
    <col min="23" max="23" width="8.7109375" style="1" customWidth="1"/>
    <col min="24" max="24" width="9.57421875" style="1" customWidth="1"/>
    <col min="25" max="25" width="9.140625" style="1" customWidth="1"/>
    <col min="26" max="26" width="10.8515625" style="1" customWidth="1"/>
    <col min="27" max="27" width="9.8515625" style="1" customWidth="1"/>
    <col min="28" max="29" width="9.140625" style="1" customWidth="1"/>
    <col min="30" max="30" width="16.7109375" style="1" customWidth="1"/>
    <col min="31" max="38" width="9.140625" style="1" customWidth="1"/>
    <col min="39" max="39" width="13.28125" style="1" customWidth="1"/>
    <col min="40" max="41" width="9.140625" style="1" customWidth="1"/>
    <col min="42" max="42" width="11.00390625" style="1" customWidth="1"/>
    <col min="43" max="43" width="10.7109375" style="1" customWidth="1"/>
    <col min="44" max="49" width="9.140625" style="1" customWidth="1"/>
    <col min="50" max="50" width="23.8515625" style="1" customWidth="1"/>
    <col min="51" max="57" width="9.140625" style="1" customWidth="1"/>
    <col min="58" max="58" width="10.8515625" style="1" customWidth="1"/>
    <col min="59" max="70" width="9.140625" style="1" customWidth="1"/>
    <col min="71" max="71" width="10.28125" style="1" customWidth="1"/>
    <col min="72" max="74" width="9.140625" style="1" customWidth="1"/>
    <col min="75" max="75" width="24.57421875" style="1" customWidth="1"/>
    <col min="76" max="16384" width="9.140625" style="1" customWidth="1"/>
  </cols>
  <sheetData>
    <row r="1" spans="1:93" ht="18">
      <c r="A1" s="186" t="s">
        <v>92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89"/>
      <c r="AC1" s="186" t="s">
        <v>150</v>
      </c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89"/>
      <c r="AW1" s="186" t="s">
        <v>145</v>
      </c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89"/>
      <c r="BV1" s="186" t="s">
        <v>147</v>
      </c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</row>
    <row r="2" spans="1:93" ht="18">
      <c r="A2" s="186" t="s">
        <v>144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89"/>
      <c r="AC2" s="186" t="s">
        <v>144</v>
      </c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89"/>
      <c r="AW2" s="186" t="s">
        <v>146</v>
      </c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89"/>
      <c r="BV2" s="186" t="s">
        <v>146</v>
      </c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</row>
    <row r="3" spans="1:93" ht="13.5" customHeight="1">
      <c r="A3" s="207" t="s">
        <v>236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89"/>
      <c r="AC3" s="187" t="s">
        <v>236</v>
      </c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89"/>
      <c r="AW3" s="187" t="s">
        <v>236</v>
      </c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89"/>
      <c r="BV3" s="187" t="s">
        <v>236</v>
      </c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</row>
    <row r="4" spans="1:93" ht="27.75" customHeight="1">
      <c r="A4" s="193" t="s">
        <v>1</v>
      </c>
      <c r="B4" s="193" t="s">
        <v>2</v>
      </c>
      <c r="C4" s="193" t="s">
        <v>3</v>
      </c>
      <c r="D4" s="193" t="s">
        <v>65</v>
      </c>
      <c r="E4" s="193" t="s">
        <v>109</v>
      </c>
      <c r="F4" s="193" t="s">
        <v>5</v>
      </c>
      <c r="G4" s="193" t="s">
        <v>194</v>
      </c>
      <c r="H4" s="151" t="s">
        <v>193</v>
      </c>
      <c r="I4" s="140" t="s">
        <v>218</v>
      </c>
      <c r="J4" s="193" t="s">
        <v>157</v>
      </c>
      <c r="K4" s="193" t="s">
        <v>139</v>
      </c>
      <c r="L4" s="193" t="s">
        <v>195</v>
      </c>
      <c r="M4" s="193" t="s">
        <v>181</v>
      </c>
      <c r="N4" s="195" t="s">
        <v>86</v>
      </c>
      <c r="O4" s="77" t="s">
        <v>86</v>
      </c>
      <c r="P4" s="73" t="s">
        <v>100</v>
      </c>
      <c r="Q4" s="193" t="s">
        <v>101</v>
      </c>
      <c r="R4" s="193" t="s">
        <v>102</v>
      </c>
      <c r="S4" s="77" t="s">
        <v>102</v>
      </c>
      <c r="T4" s="195" t="s">
        <v>104</v>
      </c>
      <c r="U4" s="195" t="s">
        <v>105</v>
      </c>
      <c r="V4" s="77" t="s">
        <v>106</v>
      </c>
      <c r="W4" s="140" t="s">
        <v>176</v>
      </c>
      <c r="X4" s="73" t="s">
        <v>4</v>
      </c>
      <c r="Y4" s="195" t="s">
        <v>8</v>
      </c>
      <c r="Z4" s="198" t="s">
        <v>88</v>
      </c>
      <c r="AA4" s="204" t="s">
        <v>71</v>
      </c>
      <c r="AB4" s="2"/>
      <c r="AC4" s="189" t="s">
        <v>1</v>
      </c>
      <c r="AD4" s="189" t="s">
        <v>47</v>
      </c>
      <c r="AE4" s="189" t="s">
        <v>48</v>
      </c>
      <c r="AF4" s="205" t="s">
        <v>49</v>
      </c>
      <c r="AG4" s="184"/>
      <c r="AH4" s="205" t="s">
        <v>28</v>
      </c>
      <c r="AI4" s="206"/>
      <c r="AJ4" s="206"/>
      <c r="AK4" s="184"/>
      <c r="AL4" s="175" t="s">
        <v>50</v>
      </c>
      <c r="AM4" s="181" t="s">
        <v>76</v>
      </c>
      <c r="AN4" s="181" t="s">
        <v>51</v>
      </c>
      <c r="AO4" s="175" t="s">
        <v>52</v>
      </c>
      <c r="AP4" s="181" t="s">
        <v>77</v>
      </c>
      <c r="AQ4" s="181" t="s">
        <v>78</v>
      </c>
      <c r="AR4" s="181" t="s">
        <v>79</v>
      </c>
      <c r="AS4" s="181" t="s">
        <v>53</v>
      </c>
      <c r="AT4" s="181" t="s">
        <v>97</v>
      </c>
      <c r="AU4" s="181" t="s">
        <v>98</v>
      </c>
      <c r="AV4" s="2"/>
      <c r="AW4" s="189" t="s">
        <v>1</v>
      </c>
      <c r="AX4" s="189" t="s">
        <v>22</v>
      </c>
      <c r="AY4" s="175" t="s">
        <v>23</v>
      </c>
      <c r="AZ4" s="176"/>
      <c r="BA4" s="175" t="s">
        <v>28</v>
      </c>
      <c r="BB4" s="179"/>
      <c r="BC4" s="179"/>
      <c r="BD4" s="176"/>
      <c r="BE4" s="181" t="s">
        <v>24</v>
      </c>
      <c r="BF4" s="181" t="s">
        <v>72</v>
      </c>
      <c r="BG4" s="175" t="s">
        <v>25</v>
      </c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6"/>
      <c r="BT4" s="181" t="s">
        <v>71</v>
      </c>
      <c r="BV4" s="189" t="s">
        <v>1</v>
      </c>
      <c r="BW4" s="189" t="s">
        <v>22</v>
      </c>
      <c r="BX4" s="175" t="s">
        <v>23</v>
      </c>
      <c r="BY4" s="176"/>
      <c r="BZ4" s="175" t="s">
        <v>148</v>
      </c>
      <c r="CA4" s="179"/>
      <c r="CB4" s="179"/>
      <c r="CC4" s="176"/>
      <c r="CD4" s="175" t="s">
        <v>149</v>
      </c>
      <c r="CE4" s="179"/>
      <c r="CF4" s="179"/>
      <c r="CG4" s="179"/>
      <c r="CH4" s="179"/>
      <c r="CI4" s="179"/>
      <c r="CJ4" s="179"/>
      <c r="CK4" s="179"/>
      <c r="CL4" s="179"/>
      <c r="CM4" s="179"/>
      <c r="CN4" s="176"/>
      <c r="CO4" s="181" t="s">
        <v>71</v>
      </c>
    </row>
    <row r="5" spans="1:93" ht="19.5" customHeight="1">
      <c r="A5" s="194"/>
      <c r="B5" s="194"/>
      <c r="C5" s="194"/>
      <c r="D5" s="194"/>
      <c r="E5" s="194"/>
      <c r="F5" s="194"/>
      <c r="G5" s="194"/>
      <c r="H5" s="163" t="s">
        <v>220</v>
      </c>
      <c r="I5" s="141" t="s">
        <v>219</v>
      </c>
      <c r="J5" s="194"/>
      <c r="K5" s="194"/>
      <c r="L5" s="194"/>
      <c r="M5" s="194"/>
      <c r="N5" s="196"/>
      <c r="O5" s="78" t="s">
        <v>166</v>
      </c>
      <c r="P5" s="74" t="s">
        <v>94</v>
      </c>
      <c r="Q5" s="194"/>
      <c r="R5" s="194"/>
      <c r="S5" s="74" t="s">
        <v>182</v>
      </c>
      <c r="T5" s="196"/>
      <c r="U5" s="196"/>
      <c r="V5" s="78" t="s">
        <v>175</v>
      </c>
      <c r="W5" s="141"/>
      <c r="X5" s="74" t="s">
        <v>156</v>
      </c>
      <c r="Y5" s="196"/>
      <c r="Z5" s="199"/>
      <c r="AA5" s="204"/>
      <c r="AB5" s="2"/>
      <c r="AC5" s="189"/>
      <c r="AD5" s="189"/>
      <c r="AE5" s="189"/>
      <c r="AF5" s="7" t="s">
        <v>26</v>
      </c>
      <c r="AG5" s="7" t="s">
        <v>27</v>
      </c>
      <c r="AH5" s="7" t="s">
        <v>68</v>
      </c>
      <c r="AI5" s="104" t="s">
        <v>59</v>
      </c>
      <c r="AJ5" s="104" t="s">
        <v>172</v>
      </c>
      <c r="AK5" s="105" t="s">
        <v>69</v>
      </c>
      <c r="AL5" s="177"/>
      <c r="AM5" s="183"/>
      <c r="AN5" s="183"/>
      <c r="AO5" s="177"/>
      <c r="AP5" s="183"/>
      <c r="AQ5" s="183"/>
      <c r="AR5" s="183"/>
      <c r="AS5" s="183"/>
      <c r="AT5" s="183"/>
      <c r="AU5" s="183"/>
      <c r="AV5" s="2"/>
      <c r="AW5" s="189"/>
      <c r="AX5" s="189"/>
      <c r="AY5" s="177"/>
      <c r="AZ5" s="178"/>
      <c r="BA5" s="190"/>
      <c r="BB5" s="191"/>
      <c r="BC5" s="191"/>
      <c r="BD5" s="192"/>
      <c r="BE5" s="182"/>
      <c r="BF5" s="182"/>
      <c r="BG5" s="177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78"/>
      <c r="BT5" s="182"/>
      <c r="BV5" s="189"/>
      <c r="BW5" s="189"/>
      <c r="BX5" s="177"/>
      <c r="BY5" s="178"/>
      <c r="BZ5" s="177"/>
      <c r="CA5" s="180"/>
      <c r="CB5" s="180"/>
      <c r="CC5" s="178"/>
      <c r="CD5" s="177"/>
      <c r="CE5" s="180"/>
      <c r="CF5" s="180"/>
      <c r="CG5" s="180"/>
      <c r="CH5" s="180"/>
      <c r="CI5" s="180"/>
      <c r="CJ5" s="180"/>
      <c r="CK5" s="180"/>
      <c r="CL5" s="180"/>
      <c r="CM5" s="180"/>
      <c r="CN5" s="178"/>
      <c r="CO5" s="182"/>
    </row>
    <row r="6" spans="1:93" ht="24.75" customHeight="1">
      <c r="A6" s="13" t="s">
        <v>9</v>
      </c>
      <c r="B6" s="30" t="s">
        <v>13</v>
      </c>
      <c r="C6" s="28">
        <v>28</v>
      </c>
      <c r="D6" s="28">
        <v>15</v>
      </c>
      <c r="E6" s="28">
        <v>28</v>
      </c>
      <c r="F6" s="28">
        <v>24</v>
      </c>
      <c r="G6" s="28">
        <v>12</v>
      </c>
      <c r="H6" s="28">
        <v>11</v>
      </c>
      <c r="I6" s="28">
        <v>12</v>
      </c>
      <c r="J6" s="28">
        <v>5</v>
      </c>
      <c r="K6" s="28">
        <v>6</v>
      </c>
      <c r="L6" s="28">
        <v>36</v>
      </c>
      <c r="M6" s="28">
        <v>30</v>
      </c>
      <c r="N6" s="28">
        <v>24</v>
      </c>
      <c r="O6" s="28">
        <v>6</v>
      </c>
      <c r="P6" s="28">
        <v>16</v>
      </c>
      <c r="Q6" s="28">
        <v>26</v>
      </c>
      <c r="R6" s="28">
        <v>10</v>
      </c>
      <c r="S6" s="28">
        <v>8</v>
      </c>
      <c r="T6" s="28">
        <v>21</v>
      </c>
      <c r="U6" s="28">
        <v>20</v>
      </c>
      <c r="V6" s="28">
        <v>20</v>
      </c>
      <c r="W6" s="28">
        <v>6</v>
      </c>
      <c r="X6" s="165">
        <v>14</v>
      </c>
      <c r="Y6" s="166">
        <f>SUM(C6:X6)</f>
        <v>378</v>
      </c>
      <c r="Z6" s="28"/>
      <c r="AA6" s="165">
        <v>4</v>
      </c>
      <c r="AB6"/>
      <c r="AC6" s="12">
        <v>1</v>
      </c>
      <c r="AD6" s="8" t="s">
        <v>176</v>
      </c>
      <c r="AE6" s="16">
        <v>6</v>
      </c>
      <c r="AF6" s="12">
        <v>2</v>
      </c>
      <c r="AG6" s="12">
        <v>37</v>
      </c>
      <c r="AH6" s="55">
        <v>33</v>
      </c>
      <c r="AI6" s="12"/>
      <c r="AJ6" s="12"/>
      <c r="AK6" s="79">
        <f aca="true" t="shared" si="0" ref="AK6:AK16">SUM(AH6:AJ6)</f>
        <v>33</v>
      </c>
      <c r="AL6" s="80">
        <f>((SUM(AF6:AG6))-(SUM(AH6:AJ6)))</f>
        <v>6</v>
      </c>
      <c r="AM6" s="81">
        <v>69</v>
      </c>
      <c r="AN6" s="81"/>
      <c r="AO6" s="82">
        <f aca="true" t="shared" si="1" ref="AO6:AO16">AN6/AK6</f>
        <v>0</v>
      </c>
      <c r="AP6" s="83">
        <f>AM6/AE21</f>
        <v>2.225806451612903</v>
      </c>
      <c r="AQ6" s="83">
        <f>(AM6/(AE6*AE21))*100</f>
        <v>37.096774193548384</v>
      </c>
      <c r="AR6" s="83">
        <f aca="true" t="shared" si="2" ref="AR6:AR16">AK6/AE6</f>
        <v>5.5</v>
      </c>
      <c r="AS6" s="83">
        <f>((AE6*AE21)-AM6)/AK6</f>
        <v>3.5454545454545454</v>
      </c>
      <c r="AT6" s="83">
        <f>((AI6+AJ6)/AK18)*1000</f>
        <v>0</v>
      </c>
      <c r="AU6" s="83">
        <f>(AJ6/AK18)*1000</f>
        <v>0</v>
      </c>
      <c r="AV6"/>
      <c r="AW6" s="189"/>
      <c r="AX6" s="189"/>
      <c r="AY6" s="7" t="s">
        <v>26</v>
      </c>
      <c r="AZ6" s="7" t="s">
        <v>27</v>
      </c>
      <c r="BA6" s="7" t="s">
        <v>68</v>
      </c>
      <c r="BB6" s="7" t="s">
        <v>75</v>
      </c>
      <c r="BC6" s="10" t="s">
        <v>74</v>
      </c>
      <c r="BD6" s="27" t="s">
        <v>73</v>
      </c>
      <c r="BE6" s="183"/>
      <c r="BF6" s="183"/>
      <c r="BG6" s="92" t="s">
        <v>194</v>
      </c>
      <c r="BH6" s="92" t="s">
        <v>225</v>
      </c>
      <c r="BI6" s="92" t="s">
        <v>218</v>
      </c>
      <c r="BJ6" s="92" t="s">
        <v>157</v>
      </c>
      <c r="BK6" s="92" t="s">
        <v>139</v>
      </c>
      <c r="BL6" s="92" t="s">
        <v>177</v>
      </c>
      <c r="BM6" s="93" t="s">
        <v>176</v>
      </c>
      <c r="BN6" s="100" t="s">
        <v>161</v>
      </c>
      <c r="BO6" s="93" t="s">
        <v>30</v>
      </c>
      <c r="BP6" s="92" t="s">
        <v>31</v>
      </c>
      <c r="BQ6" s="92" t="s">
        <v>32</v>
      </c>
      <c r="BR6" s="92" t="s">
        <v>33</v>
      </c>
      <c r="BS6" s="7" t="s">
        <v>34</v>
      </c>
      <c r="BT6" s="183"/>
      <c r="BV6" s="189"/>
      <c r="BW6" s="189"/>
      <c r="BX6" s="7" t="s">
        <v>26</v>
      </c>
      <c r="BY6" s="7" t="s">
        <v>27</v>
      </c>
      <c r="BZ6" s="7" t="s">
        <v>68</v>
      </c>
      <c r="CA6" s="7" t="s">
        <v>75</v>
      </c>
      <c r="CB6" s="10" t="s">
        <v>74</v>
      </c>
      <c r="CC6" s="27" t="s">
        <v>73</v>
      </c>
      <c r="CD6" s="92" t="s">
        <v>194</v>
      </c>
      <c r="CE6" s="92" t="s">
        <v>225</v>
      </c>
      <c r="CF6" s="92" t="s">
        <v>218</v>
      </c>
      <c r="CG6" s="92" t="s">
        <v>157</v>
      </c>
      <c r="CH6" s="92" t="s">
        <v>139</v>
      </c>
      <c r="CI6" s="92" t="s">
        <v>177</v>
      </c>
      <c r="CJ6" s="93" t="s">
        <v>176</v>
      </c>
      <c r="CK6" s="100" t="s">
        <v>161</v>
      </c>
      <c r="CL6" s="93" t="s">
        <v>30</v>
      </c>
      <c r="CM6" s="92" t="s">
        <v>31</v>
      </c>
      <c r="CN6" s="92" t="s">
        <v>32</v>
      </c>
      <c r="CO6" s="183"/>
    </row>
    <row r="7" spans="1:93" ht="24.75" customHeight="1">
      <c r="A7" s="13" t="s">
        <v>10</v>
      </c>
      <c r="B7" s="30" t="s">
        <v>60</v>
      </c>
      <c r="C7" s="13"/>
      <c r="D7" s="13"/>
      <c r="E7" s="13"/>
      <c r="F7" s="13"/>
      <c r="G7" s="103"/>
      <c r="H7" s="103"/>
      <c r="I7" s="103"/>
      <c r="J7" s="13"/>
      <c r="K7" s="13"/>
      <c r="L7" s="13"/>
      <c r="M7" s="13"/>
      <c r="N7" s="103"/>
      <c r="O7" s="13"/>
      <c r="P7" s="13"/>
      <c r="Q7" s="13"/>
      <c r="R7" s="13"/>
      <c r="S7" s="13"/>
      <c r="T7" s="13"/>
      <c r="U7" s="13"/>
      <c r="V7" s="13"/>
      <c r="W7" s="103"/>
      <c r="X7" s="103"/>
      <c r="Y7" s="15">
        <f>SUM(C7:X7)</f>
        <v>0</v>
      </c>
      <c r="Z7" s="13"/>
      <c r="AA7" s="32"/>
      <c r="AB7"/>
      <c r="AC7" s="12">
        <f aca="true" t="shared" si="3" ref="AC7:AC17">AC6+1</f>
        <v>2</v>
      </c>
      <c r="AD7" s="98" t="s">
        <v>161</v>
      </c>
      <c r="AE7" s="16">
        <v>27</v>
      </c>
      <c r="AF7" s="12">
        <v>28</v>
      </c>
      <c r="AG7" s="12">
        <v>53</v>
      </c>
      <c r="AH7" s="55">
        <v>52</v>
      </c>
      <c r="AI7" s="12"/>
      <c r="AJ7" s="12"/>
      <c r="AK7" s="79">
        <f t="shared" si="0"/>
        <v>52</v>
      </c>
      <c r="AL7" s="80">
        <f>((SUM(AF7:AG7))-(SUM(AH7:AJ7)))</f>
        <v>29</v>
      </c>
      <c r="AM7" s="84">
        <v>239</v>
      </c>
      <c r="AN7" s="85">
        <v>226</v>
      </c>
      <c r="AO7" s="82">
        <f t="shared" si="1"/>
        <v>4.346153846153846</v>
      </c>
      <c r="AP7" s="83">
        <f>AM7/AE21</f>
        <v>7.709677419354839</v>
      </c>
      <c r="AQ7" s="83">
        <f>(AM7/(AE7*AE21))*100</f>
        <v>28.55436081242533</v>
      </c>
      <c r="AR7" s="83">
        <f t="shared" si="2"/>
        <v>1.9259259259259258</v>
      </c>
      <c r="AS7" s="83">
        <f>((AE7*AE21)-AM7)/AK7</f>
        <v>11.5</v>
      </c>
      <c r="AT7" s="83">
        <f>((AI7+AJ7)/AK18)*1000</f>
        <v>0</v>
      </c>
      <c r="AU7" s="83">
        <f>(AJ7/AK18)*1000</f>
        <v>0</v>
      </c>
      <c r="AV7"/>
      <c r="AW7" s="12">
        <v>1</v>
      </c>
      <c r="AX7" s="11" t="s">
        <v>61</v>
      </c>
      <c r="AY7" s="16">
        <v>50</v>
      </c>
      <c r="AZ7" s="16">
        <v>340</v>
      </c>
      <c r="BA7" s="16">
        <v>321</v>
      </c>
      <c r="BB7" s="16">
        <v>10</v>
      </c>
      <c r="BC7" s="16">
        <v>7</v>
      </c>
      <c r="BD7" s="17">
        <f aca="true" t="shared" si="4" ref="BD7:BD24">SUM(BA7:BC7)</f>
        <v>338</v>
      </c>
      <c r="BE7" s="17">
        <f aca="true" t="shared" si="5" ref="BE7:BE24">((SUM(AY7:AZ7))-(SUM(BA7:BC7)))</f>
        <v>52</v>
      </c>
      <c r="BF7" s="17">
        <f>BG7+BH7+BI7+BJ7+BK7+BL7+BM7+BN7+BO7+BP7+BQ7</f>
        <v>1893</v>
      </c>
      <c r="BG7" s="16">
        <v>37</v>
      </c>
      <c r="BH7" s="16"/>
      <c r="BI7" s="16">
        <v>103</v>
      </c>
      <c r="BJ7" s="16"/>
      <c r="BK7" s="16"/>
      <c r="BL7" s="16">
        <v>33</v>
      </c>
      <c r="BM7" s="16"/>
      <c r="BN7" s="46">
        <v>122</v>
      </c>
      <c r="BO7" s="46">
        <v>220</v>
      </c>
      <c r="BP7" s="16">
        <v>468</v>
      </c>
      <c r="BQ7" s="16">
        <v>910</v>
      </c>
      <c r="BR7" s="24">
        <v>1813</v>
      </c>
      <c r="BS7" s="37">
        <f>BR7/BD7</f>
        <v>5.363905325443787</v>
      </c>
      <c r="BT7" s="28"/>
      <c r="BV7" s="12">
        <v>1</v>
      </c>
      <c r="BW7" s="11" t="s">
        <v>61</v>
      </c>
      <c r="BX7" s="16">
        <v>50</v>
      </c>
      <c r="BY7" s="16">
        <v>340</v>
      </c>
      <c r="BZ7" s="16">
        <v>321</v>
      </c>
      <c r="CA7" s="16">
        <v>10</v>
      </c>
      <c r="CB7" s="16">
        <v>7</v>
      </c>
      <c r="CC7" s="17">
        <f>CD7+CE7+CF7+CG7+CH7+CI7+CJ7+CK7+CL7+CM7+CN7</f>
        <v>338</v>
      </c>
      <c r="CD7" s="16">
        <v>2</v>
      </c>
      <c r="CE7" s="16"/>
      <c r="CF7" s="16">
        <v>13</v>
      </c>
      <c r="CG7" s="16"/>
      <c r="CH7" s="16"/>
      <c r="CI7" s="16">
        <v>5</v>
      </c>
      <c r="CJ7" s="16"/>
      <c r="CK7" s="46">
        <v>28</v>
      </c>
      <c r="CL7" s="46">
        <v>53</v>
      </c>
      <c r="CM7" s="16">
        <v>27</v>
      </c>
      <c r="CN7" s="16">
        <v>210</v>
      </c>
      <c r="CO7" s="28"/>
    </row>
    <row r="8" spans="1:93" ht="24.75" customHeight="1">
      <c r="A8" s="13">
        <v>1</v>
      </c>
      <c r="B8" s="30" t="s">
        <v>14</v>
      </c>
      <c r="C8" s="13">
        <v>12</v>
      </c>
      <c r="D8" s="13">
        <v>11</v>
      </c>
      <c r="E8" s="13">
        <v>18</v>
      </c>
      <c r="F8" s="13">
        <v>6</v>
      </c>
      <c r="G8" s="13">
        <v>10</v>
      </c>
      <c r="H8" s="13">
        <v>6</v>
      </c>
      <c r="I8" s="28">
        <v>3</v>
      </c>
      <c r="J8" s="13">
        <v>2</v>
      </c>
      <c r="K8" s="13">
        <v>5</v>
      </c>
      <c r="L8" s="13">
        <v>15</v>
      </c>
      <c r="M8" s="13">
        <v>20</v>
      </c>
      <c r="N8" s="13">
        <v>11</v>
      </c>
      <c r="O8" s="13">
        <v>1</v>
      </c>
      <c r="P8" s="13">
        <v>8</v>
      </c>
      <c r="Q8" s="13">
        <v>24</v>
      </c>
      <c r="R8" s="28">
        <v>9</v>
      </c>
      <c r="S8" s="13">
        <v>2</v>
      </c>
      <c r="T8" s="13">
        <v>9</v>
      </c>
      <c r="U8" s="13">
        <v>3</v>
      </c>
      <c r="V8" s="13">
        <v>8</v>
      </c>
      <c r="W8" s="94">
        <v>2</v>
      </c>
      <c r="X8" s="32">
        <v>6</v>
      </c>
      <c r="Y8" s="15">
        <f aca="true" t="shared" si="6" ref="Y8:Y19">SUM(C8:X8)</f>
        <v>191</v>
      </c>
      <c r="Z8" s="32">
        <v>5</v>
      </c>
      <c r="AA8" s="32"/>
      <c r="AB8"/>
      <c r="AC8" s="12">
        <f t="shared" si="3"/>
        <v>3</v>
      </c>
      <c r="AD8" s="8" t="s">
        <v>55</v>
      </c>
      <c r="AE8" s="16">
        <v>49</v>
      </c>
      <c r="AF8" s="12">
        <v>32</v>
      </c>
      <c r="AG8" s="12">
        <v>217</v>
      </c>
      <c r="AH8" s="55">
        <v>224</v>
      </c>
      <c r="AI8" s="12"/>
      <c r="AJ8" s="12"/>
      <c r="AK8" s="79">
        <f t="shared" si="0"/>
        <v>224</v>
      </c>
      <c r="AL8" s="80">
        <f>((SUM(AF8:AG8))-(SUM(AH8:AJ8)))</f>
        <v>25</v>
      </c>
      <c r="AM8" s="85">
        <v>962</v>
      </c>
      <c r="AN8" s="85">
        <v>878</v>
      </c>
      <c r="AO8" s="82">
        <f t="shared" si="1"/>
        <v>3.919642857142857</v>
      </c>
      <c r="AP8" s="83">
        <f>AM8/AE21</f>
        <v>31.032258064516128</v>
      </c>
      <c r="AQ8" s="83">
        <f>(AM8/(AE8*AE21))*100</f>
        <v>63.33113890717578</v>
      </c>
      <c r="AR8" s="83">
        <f t="shared" si="2"/>
        <v>4.571428571428571</v>
      </c>
      <c r="AS8" s="83">
        <f>((AE8*AE21)-AM8)/AK8</f>
        <v>2.486607142857143</v>
      </c>
      <c r="AT8" s="83">
        <f>((AI8+AJ8)/AK18)*1000</f>
        <v>0</v>
      </c>
      <c r="AU8" s="83">
        <f>(AJ8/AK18)*1000</f>
        <v>0</v>
      </c>
      <c r="AV8"/>
      <c r="AW8" s="12">
        <f aca="true" t="shared" si="7" ref="AW8:AW24">AW7+1</f>
        <v>2</v>
      </c>
      <c r="AX8" s="11" t="s">
        <v>35</v>
      </c>
      <c r="AY8" s="16">
        <v>27</v>
      </c>
      <c r="AZ8" s="16">
        <v>106</v>
      </c>
      <c r="BA8" s="16">
        <v>93</v>
      </c>
      <c r="BB8" s="16">
        <v>3</v>
      </c>
      <c r="BC8" s="16">
        <v>3</v>
      </c>
      <c r="BD8" s="17">
        <f t="shared" si="4"/>
        <v>99</v>
      </c>
      <c r="BE8" s="17">
        <f t="shared" si="5"/>
        <v>34</v>
      </c>
      <c r="BF8" s="17">
        <f aca="true" t="shared" si="8" ref="BF8:BF26">BG8+BH8+BI8+BJ8+BK8+BL8+BM8+BN8+BO8+BP8+BQ8</f>
        <v>537</v>
      </c>
      <c r="BG8" s="16">
        <v>87</v>
      </c>
      <c r="BH8" s="16"/>
      <c r="BI8" s="16">
        <v>2</v>
      </c>
      <c r="BJ8" s="16"/>
      <c r="BK8" s="16"/>
      <c r="BL8" s="16"/>
      <c r="BM8" s="16"/>
      <c r="BN8" s="46">
        <v>19</v>
      </c>
      <c r="BO8" s="46">
        <v>60</v>
      </c>
      <c r="BP8" s="16">
        <v>126</v>
      </c>
      <c r="BQ8" s="16">
        <v>243</v>
      </c>
      <c r="BR8" s="28">
        <v>346</v>
      </c>
      <c r="BS8" s="37">
        <f aca="true" t="shared" si="9" ref="BS8:BS26">BR8/BD8</f>
        <v>3.494949494949495</v>
      </c>
      <c r="BT8" s="28">
        <v>2</v>
      </c>
      <c r="BV8" s="12">
        <f aca="true" t="shared" si="10" ref="BV8:BV24">BV7+1</f>
        <v>2</v>
      </c>
      <c r="BW8" s="11" t="s">
        <v>35</v>
      </c>
      <c r="BX8" s="16">
        <v>27</v>
      </c>
      <c r="BY8" s="16">
        <v>106</v>
      </c>
      <c r="BZ8" s="16">
        <v>93</v>
      </c>
      <c r="CA8" s="16">
        <v>3</v>
      </c>
      <c r="CB8" s="16">
        <v>3</v>
      </c>
      <c r="CC8" s="17">
        <f aca="true" t="shared" si="11" ref="CC8:CC26">CD8+CE8+CF8+CG8+CH8+CI8+CJ8+CK8+CL8+CM8+CN8</f>
        <v>99</v>
      </c>
      <c r="CD8" s="16">
        <v>5</v>
      </c>
      <c r="CE8" s="16"/>
      <c r="CF8" s="16"/>
      <c r="CG8" s="16"/>
      <c r="CH8" s="16"/>
      <c r="CI8" s="16"/>
      <c r="CJ8" s="16"/>
      <c r="CK8" s="46">
        <v>3</v>
      </c>
      <c r="CL8" s="46">
        <v>17</v>
      </c>
      <c r="CM8" s="16">
        <v>18</v>
      </c>
      <c r="CN8" s="16">
        <v>56</v>
      </c>
      <c r="CO8" s="28">
        <v>2</v>
      </c>
    </row>
    <row r="9" spans="1:93" ht="24.75" customHeight="1">
      <c r="A9" s="13">
        <f>A8+1</f>
        <v>2</v>
      </c>
      <c r="B9" s="30" t="s">
        <v>15</v>
      </c>
      <c r="C9" s="13">
        <v>89</v>
      </c>
      <c r="D9" s="13">
        <v>70</v>
      </c>
      <c r="E9" s="13">
        <v>116</v>
      </c>
      <c r="F9" s="13">
        <v>93</v>
      </c>
      <c r="G9" s="13">
        <v>32</v>
      </c>
      <c r="H9" s="13">
        <v>24</v>
      </c>
      <c r="I9" s="28">
        <v>15</v>
      </c>
      <c r="J9" s="13">
        <v>9</v>
      </c>
      <c r="K9" s="13">
        <v>5</v>
      </c>
      <c r="L9" s="13">
        <v>183</v>
      </c>
      <c r="M9" s="13">
        <v>181</v>
      </c>
      <c r="N9" s="13">
        <v>111</v>
      </c>
      <c r="O9" s="13">
        <v>6</v>
      </c>
      <c r="P9" s="13">
        <v>16</v>
      </c>
      <c r="Q9" s="13">
        <v>89</v>
      </c>
      <c r="R9" s="28">
        <v>42</v>
      </c>
      <c r="S9" s="13">
        <v>6</v>
      </c>
      <c r="T9" s="13">
        <v>55</v>
      </c>
      <c r="U9" s="13">
        <v>61</v>
      </c>
      <c r="V9" s="13">
        <v>65</v>
      </c>
      <c r="W9" s="94">
        <v>18</v>
      </c>
      <c r="X9" s="32">
        <v>15</v>
      </c>
      <c r="Y9" s="15">
        <f t="shared" si="6"/>
        <v>1301</v>
      </c>
      <c r="Z9" s="32">
        <v>33</v>
      </c>
      <c r="AA9" s="32"/>
      <c r="AB9"/>
      <c r="AC9" s="12">
        <f t="shared" si="3"/>
        <v>4</v>
      </c>
      <c r="AD9" s="8" t="s">
        <v>56</v>
      </c>
      <c r="AE9" s="16">
        <v>74</v>
      </c>
      <c r="AF9" s="12">
        <v>34</v>
      </c>
      <c r="AG9" s="12">
        <v>274</v>
      </c>
      <c r="AH9" s="55">
        <v>268</v>
      </c>
      <c r="AI9" s="12">
        <v>2</v>
      </c>
      <c r="AJ9" s="12">
        <v>3</v>
      </c>
      <c r="AK9" s="79">
        <f t="shared" si="0"/>
        <v>273</v>
      </c>
      <c r="AL9" s="80">
        <f>((SUM(AF9:AG9))-(SUM(AH9:AJ9)))</f>
        <v>35</v>
      </c>
      <c r="AM9" s="85">
        <v>1197</v>
      </c>
      <c r="AN9" s="85">
        <v>892</v>
      </c>
      <c r="AO9" s="82">
        <f t="shared" si="1"/>
        <v>3.2673992673992673</v>
      </c>
      <c r="AP9" s="83">
        <f>AM9/AE21</f>
        <v>38.61290322580645</v>
      </c>
      <c r="AQ9" s="83">
        <f>(AM9/(AE9*AE21))*100</f>
        <v>52.17959895379251</v>
      </c>
      <c r="AR9" s="83">
        <f t="shared" si="2"/>
        <v>3.689189189189189</v>
      </c>
      <c r="AS9" s="83">
        <f>((AE9*AE21)-AM9)/AK9</f>
        <v>4.018315018315018</v>
      </c>
      <c r="AT9" s="83">
        <f>((AI9+AJ9)/AK18)*1000</f>
        <v>3.940110323089046</v>
      </c>
      <c r="AU9" s="83">
        <f>(AJ9/AK18)*1000</f>
        <v>2.3640661938534278</v>
      </c>
      <c r="AV9"/>
      <c r="AW9" s="12">
        <f t="shared" si="7"/>
        <v>3</v>
      </c>
      <c r="AX9" s="49" t="s">
        <v>173</v>
      </c>
      <c r="AY9" s="16">
        <v>10</v>
      </c>
      <c r="AZ9" s="28">
        <v>37</v>
      </c>
      <c r="BA9" s="28">
        <v>29</v>
      </c>
      <c r="BB9" s="28">
        <v>1</v>
      </c>
      <c r="BC9" s="28">
        <v>2</v>
      </c>
      <c r="BD9" s="17">
        <f t="shared" si="4"/>
        <v>32</v>
      </c>
      <c r="BE9" s="17">
        <f t="shared" si="5"/>
        <v>15</v>
      </c>
      <c r="BF9" s="17">
        <f t="shared" si="8"/>
        <v>186</v>
      </c>
      <c r="BG9" s="28">
        <v>14</v>
      </c>
      <c r="BH9" s="28"/>
      <c r="BI9" s="28"/>
      <c r="BJ9" s="28"/>
      <c r="BK9" s="28"/>
      <c r="BL9" s="28"/>
      <c r="BM9" s="28"/>
      <c r="BN9" s="28"/>
      <c r="BO9" s="28">
        <v>7</v>
      </c>
      <c r="BP9" s="28">
        <v>16</v>
      </c>
      <c r="BQ9" s="28">
        <v>149</v>
      </c>
      <c r="BR9" s="24">
        <v>135</v>
      </c>
      <c r="BS9" s="37">
        <f t="shared" si="9"/>
        <v>4.21875</v>
      </c>
      <c r="BT9" s="28"/>
      <c r="BV9" s="12">
        <f t="shared" si="10"/>
        <v>3</v>
      </c>
      <c r="BW9" s="49" t="s">
        <v>173</v>
      </c>
      <c r="BX9" s="16">
        <v>10</v>
      </c>
      <c r="BY9" s="28">
        <v>37</v>
      </c>
      <c r="BZ9" s="28">
        <v>29</v>
      </c>
      <c r="CA9" s="28">
        <v>1</v>
      </c>
      <c r="CB9" s="28">
        <v>2</v>
      </c>
      <c r="CC9" s="17">
        <f t="shared" si="11"/>
        <v>32</v>
      </c>
      <c r="CD9" s="28">
        <v>2</v>
      </c>
      <c r="CE9" s="28"/>
      <c r="CF9" s="28"/>
      <c r="CG9" s="28"/>
      <c r="CH9" s="28"/>
      <c r="CI9" s="28"/>
      <c r="CJ9" s="28"/>
      <c r="CK9" s="28"/>
      <c r="CL9" s="28">
        <v>2</v>
      </c>
      <c r="CM9" s="28">
        <v>3</v>
      </c>
      <c r="CN9" s="28">
        <v>25</v>
      </c>
      <c r="CO9" s="28"/>
    </row>
    <row r="10" spans="1:93" ht="24.75" customHeight="1">
      <c r="A10" s="13">
        <f aca="true" t="shared" si="12" ref="A10:A22">A9+1</f>
        <v>3</v>
      </c>
      <c r="B10" s="30" t="s">
        <v>16</v>
      </c>
      <c r="C10" s="13"/>
      <c r="D10" s="13">
        <v>6</v>
      </c>
      <c r="E10" s="13">
        <v>7</v>
      </c>
      <c r="F10" s="13">
        <v>6</v>
      </c>
      <c r="G10" s="13">
        <v>26</v>
      </c>
      <c r="H10" s="13">
        <v>19</v>
      </c>
      <c r="I10" s="28">
        <v>23</v>
      </c>
      <c r="J10" s="13">
        <v>7</v>
      </c>
      <c r="K10" s="13">
        <v>5</v>
      </c>
      <c r="L10" s="13">
        <v>35</v>
      </c>
      <c r="M10" s="13">
        <v>52</v>
      </c>
      <c r="N10" s="13">
        <v>20</v>
      </c>
      <c r="O10" s="13"/>
      <c r="P10" s="13"/>
      <c r="Q10" s="13">
        <v>8</v>
      </c>
      <c r="R10" s="28">
        <v>17</v>
      </c>
      <c r="S10" s="13">
        <v>2</v>
      </c>
      <c r="T10" s="13">
        <v>10</v>
      </c>
      <c r="U10" s="13">
        <v>7</v>
      </c>
      <c r="V10" s="13">
        <v>14</v>
      </c>
      <c r="W10" s="94">
        <v>19</v>
      </c>
      <c r="X10" s="32">
        <v>12</v>
      </c>
      <c r="Y10" s="15">
        <f t="shared" si="6"/>
        <v>295</v>
      </c>
      <c r="Z10" s="32">
        <v>1</v>
      </c>
      <c r="AA10" s="32"/>
      <c r="AB10"/>
      <c r="AC10" s="12">
        <f t="shared" si="3"/>
        <v>5</v>
      </c>
      <c r="AD10" s="8" t="s">
        <v>57</v>
      </c>
      <c r="AE10" s="16">
        <v>154</v>
      </c>
      <c r="AF10" s="12">
        <v>61</v>
      </c>
      <c r="AG10" s="12">
        <v>520</v>
      </c>
      <c r="AH10" s="55">
        <v>487</v>
      </c>
      <c r="AI10" s="12">
        <v>5</v>
      </c>
      <c r="AJ10" s="12">
        <v>1</v>
      </c>
      <c r="AK10" s="79">
        <f t="shared" si="0"/>
        <v>493</v>
      </c>
      <c r="AL10" s="80">
        <f>((SUM(AF10:AG10))-(SUM(AH10:AJ10)))</f>
        <v>88</v>
      </c>
      <c r="AM10" s="85">
        <v>2891</v>
      </c>
      <c r="AN10" s="85">
        <v>2820</v>
      </c>
      <c r="AO10" s="82">
        <f t="shared" si="1"/>
        <v>5.720081135902637</v>
      </c>
      <c r="AP10" s="83">
        <f>AM10/AE21</f>
        <v>93.25806451612904</v>
      </c>
      <c r="AQ10" s="83">
        <f>(AM10/(AE10*AE21))*100</f>
        <v>60.55718475073314</v>
      </c>
      <c r="AR10" s="83">
        <f t="shared" si="2"/>
        <v>3.2012987012987013</v>
      </c>
      <c r="AS10" s="83">
        <f>((AE10*AE21)-AM10)/AK10</f>
        <v>3.81947261663286</v>
      </c>
      <c r="AT10" s="83">
        <f>((AI10+AJ10)/AK18)*1000</f>
        <v>4.7281323877068555</v>
      </c>
      <c r="AU10" s="83">
        <f>(AJ10/AK18)*1000</f>
        <v>0.7880220646178093</v>
      </c>
      <c r="AV10"/>
      <c r="AW10" s="12">
        <f t="shared" si="7"/>
        <v>4</v>
      </c>
      <c r="AX10" s="11" t="s">
        <v>36</v>
      </c>
      <c r="AY10" s="16">
        <v>22</v>
      </c>
      <c r="AZ10" s="16">
        <v>138</v>
      </c>
      <c r="BA10" s="16">
        <v>126</v>
      </c>
      <c r="BB10" s="16"/>
      <c r="BC10" s="16">
        <v>4</v>
      </c>
      <c r="BD10" s="17">
        <f t="shared" si="4"/>
        <v>130</v>
      </c>
      <c r="BE10" s="17">
        <f t="shared" si="5"/>
        <v>30</v>
      </c>
      <c r="BF10" s="17">
        <f t="shared" si="8"/>
        <v>817</v>
      </c>
      <c r="BG10" s="16"/>
      <c r="BH10" s="16"/>
      <c r="BI10" s="16"/>
      <c r="BJ10" s="16">
        <v>105</v>
      </c>
      <c r="BK10" s="16">
        <v>135</v>
      </c>
      <c r="BL10" s="16"/>
      <c r="BM10" s="16"/>
      <c r="BN10" s="46">
        <v>24</v>
      </c>
      <c r="BO10" s="46">
        <v>18</v>
      </c>
      <c r="BP10" s="16">
        <v>20</v>
      </c>
      <c r="BQ10" s="16">
        <v>515</v>
      </c>
      <c r="BR10" s="24">
        <v>514</v>
      </c>
      <c r="BS10" s="37">
        <f t="shared" si="9"/>
        <v>3.953846153846154</v>
      </c>
      <c r="BT10" s="28"/>
      <c r="BV10" s="12">
        <f t="shared" si="10"/>
        <v>4</v>
      </c>
      <c r="BW10" s="11" t="s">
        <v>36</v>
      </c>
      <c r="BX10" s="16">
        <v>22</v>
      </c>
      <c r="BY10" s="16">
        <v>138</v>
      </c>
      <c r="BZ10" s="16">
        <v>126</v>
      </c>
      <c r="CA10" s="16"/>
      <c r="CB10" s="16">
        <v>4</v>
      </c>
      <c r="CC10" s="17">
        <f t="shared" si="11"/>
        <v>130</v>
      </c>
      <c r="CD10" s="16"/>
      <c r="CE10" s="16"/>
      <c r="CF10" s="16"/>
      <c r="CG10" s="16">
        <v>2</v>
      </c>
      <c r="CH10" s="16">
        <v>2</v>
      </c>
      <c r="CI10" s="16"/>
      <c r="CJ10" s="16"/>
      <c r="CK10" s="46">
        <v>1</v>
      </c>
      <c r="CL10" s="46">
        <v>4</v>
      </c>
      <c r="CM10" s="16">
        <v>5</v>
      </c>
      <c r="CN10" s="16">
        <v>116</v>
      </c>
      <c r="CO10" s="28"/>
    </row>
    <row r="11" spans="1:93" ht="24.75" customHeight="1">
      <c r="A11" s="13">
        <f t="shared" si="12"/>
        <v>4</v>
      </c>
      <c r="B11" s="30" t="s">
        <v>108</v>
      </c>
      <c r="C11" s="15">
        <f>SUM(C8:C10)</f>
        <v>101</v>
      </c>
      <c r="D11" s="15">
        <f aca="true" t="shared" si="13" ref="D11:W11">SUM(D8:D10)</f>
        <v>87</v>
      </c>
      <c r="E11" s="15">
        <f t="shared" si="13"/>
        <v>141</v>
      </c>
      <c r="F11" s="15">
        <f t="shared" si="13"/>
        <v>105</v>
      </c>
      <c r="G11" s="15">
        <f t="shared" si="13"/>
        <v>68</v>
      </c>
      <c r="H11" s="15">
        <f t="shared" si="13"/>
        <v>49</v>
      </c>
      <c r="I11" s="15">
        <f t="shared" si="13"/>
        <v>41</v>
      </c>
      <c r="J11" s="15">
        <f t="shared" si="13"/>
        <v>18</v>
      </c>
      <c r="K11" s="15">
        <f>SUM(K8:K10)</f>
        <v>15</v>
      </c>
      <c r="L11" s="15">
        <f>SUM(L8:L10)</f>
        <v>233</v>
      </c>
      <c r="M11" s="15">
        <f t="shared" si="13"/>
        <v>253</v>
      </c>
      <c r="N11" s="15">
        <f t="shared" si="13"/>
        <v>142</v>
      </c>
      <c r="O11" s="15">
        <f t="shared" si="13"/>
        <v>7</v>
      </c>
      <c r="P11" s="15">
        <f t="shared" si="13"/>
        <v>24</v>
      </c>
      <c r="Q11" s="15">
        <f t="shared" si="13"/>
        <v>121</v>
      </c>
      <c r="R11" s="15">
        <f>SUM(R8:R10)</f>
        <v>68</v>
      </c>
      <c r="S11" s="15">
        <f t="shared" si="13"/>
        <v>10</v>
      </c>
      <c r="T11" s="15">
        <f t="shared" si="13"/>
        <v>74</v>
      </c>
      <c r="U11" s="15">
        <f>SUM(U8:U10)</f>
        <v>71</v>
      </c>
      <c r="V11" s="15">
        <f t="shared" si="13"/>
        <v>87</v>
      </c>
      <c r="W11" s="15">
        <f t="shared" si="13"/>
        <v>39</v>
      </c>
      <c r="X11" s="15">
        <f>SUM(X8:X10)</f>
        <v>33</v>
      </c>
      <c r="Y11" s="15">
        <f t="shared" si="6"/>
        <v>1787</v>
      </c>
      <c r="Z11" s="15">
        <f>SUM(Z8:Z10)</f>
        <v>39</v>
      </c>
      <c r="AA11" s="15">
        <f>SUM(AA8:AA10)</f>
        <v>0</v>
      </c>
      <c r="AB11"/>
      <c r="AC11" s="12">
        <f t="shared" si="3"/>
        <v>6</v>
      </c>
      <c r="AD11" s="8" t="s">
        <v>194</v>
      </c>
      <c r="AE11" s="16">
        <v>11</v>
      </c>
      <c r="AF11" s="12">
        <v>10</v>
      </c>
      <c r="AG11" s="12">
        <v>58</v>
      </c>
      <c r="AH11" s="55">
        <v>40</v>
      </c>
      <c r="AI11" s="12">
        <v>8</v>
      </c>
      <c r="AJ11" s="12">
        <v>10</v>
      </c>
      <c r="AK11" s="79">
        <f t="shared" si="0"/>
        <v>58</v>
      </c>
      <c r="AL11" s="80">
        <f aca="true" t="shared" si="14" ref="AL11:AL16">((SUM(AF11:AG11))-(SUM(AH11:AJ11)))</f>
        <v>10</v>
      </c>
      <c r="AM11" s="85">
        <v>241</v>
      </c>
      <c r="AN11" s="85">
        <v>67</v>
      </c>
      <c r="AO11" s="82">
        <f t="shared" si="1"/>
        <v>1.1551724137931034</v>
      </c>
      <c r="AP11" s="83">
        <f>AM11/AE21</f>
        <v>7.774193548387097</v>
      </c>
      <c r="AQ11" s="83">
        <f>(AM11/(AE11*AE21))*100</f>
        <v>70.67448680351906</v>
      </c>
      <c r="AR11" s="83">
        <f t="shared" si="2"/>
        <v>5.2727272727272725</v>
      </c>
      <c r="AS11" s="83">
        <f>((AE11*AE21)-AM11)/AK11</f>
        <v>1.7241379310344827</v>
      </c>
      <c r="AT11" s="83">
        <f>((AI11+AJ11)/AK18)*1000</f>
        <v>14.184397163120567</v>
      </c>
      <c r="AU11" s="83">
        <f>(AJ11/AK18)*1000</f>
        <v>7.880220646178092</v>
      </c>
      <c r="AV11"/>
      <c r="AW11" s="12">
        <f t="shared" si="7"/>
        <v>5</v>
      </c>
      <c r="AX11" s="11" t="s">
        <v>37</v>
      </c>
      <c r="AY11" s="16">
        <v>12</v>
      </c>
      <c r="AZ11" s="16">
        <v>94</v>
      </c>
      <c r="BA11" s="16">
        <v>95</v>
      </c>
      <c r="BB11" s="16"/>
      <c r="BC11" s="16"/>
      <c r="BD11" s="17">
        <f t="shared" si="4"/>
        <v>95</v>
      </c>
      <c r="BE11" s="17">
        <f t="shared" si="5"/>
        <v>11</v>
      </c>
      <c r="BF11" s="17">
        <f t="shared" si="8"/>
        <v>247</v>
      </c>
      <c r="BG11" s="16">
        <v>20</v>
      </c>
      <c r="BH11" s="16"/>
      <c r="BI11" s="16"/>
      <c r="BJ11" s="16"/>
      <c r="BK11" s="16"/>
      <c r="BL11" s="16"/>
      <c r="BM11" s="16"/>
      <c r="BN11" s="46">
        <v>26</v>
      </c>
      <c r="BO11" s="46">
        <v>17</v>
      </c>
      <c r="BP11" s="16">
        <v>15</v>
      </c>
      <c r="BQ11" s="16">
        <v>169</v>
      </c>
      <c r="BR11" s="24">
        <v>208</v>
      </c>
      <c r="BS11" s="37">
        <f t="shared" si="9"/>
        <v>2.1894736842105265</v>
      </c>
      <c r="BT11" s="28"/>
      <c r="BV11" s="12">
        <f t="shared" si="10"/>
        <v>5</v>
      </c>
      <c r="BW11" s="11" t="s">
        <v>37</v>
      </c>
      <c r="BX11" s="16">
        <v>12</v>
      </c>
      <c r="BY11" s="16">
        <v>94</v>
      </c>
      <c r="BZ11" s="16">
        <v>95</v>
      </c>
      <c r="CA11" s="16"/>
      <c r="CB11" s="16"/>
      <c r="CC11" s="17">
        <f t="shared" si="11"/>
        <v>95</v>
      </c>
      <c r="CD11" s="16"/>
      <c r="CE11" s="16"/>
      <c r="CF11" s="16"/>
      <c r="CG11" s="16"/>
      <c r="CH11" s="16"/>
      <c r="CI11" s="16"/>
      <c r="CJ11" s="16"/>
      <c r="CK11" s="46">
        <v>5</v>
      </c>
      <c r="CL11" s="46">
        <v>5</v>
      </c>
      <c r="CM11" s="16">
        <v>8</v>
      </c>
      <c r="CN11" s="16">
        <v>77</v>
      </c>
      <c r="CO11" s="28"/>
    </row>
    <row r="12" spans="1:93" ht="24.75" customHeight="1">
      <c r="A12" s="13">
        <f t="shared" si="12"/>
        <v>5</v>
      </c>
      <c r="B12" s="30" t="s">
        <v>17</v>
      </c>
      <c r="C12" s="14"/>
      <c r="D12" s="14">
        <v>6</v>
      </c>
      <c r="E12" s="14">
        <v>6</v>
      </c>
      <c r="F12" s="14">
        <v>5</v>
      </c>
      <c r="G12" s="14">
        <v>40</v>
      </c>
      <c r="H12" s="14">
        <v>37</v>
      </c>
      <c r="I12" s="28">
        <v>25</v>
      </c>
      <c r="J12" s="14">
        <v>14</v>
      </c>
      <c r="K12" s="14">
        <v>8</v>
      </c>
      <c r="L12" s="14">
        <v>27</v>
      </c>
      <c r="M12" s="14">
        <v>22</v>
      </c>
      <c r="N12" s="14">
        <v>18</v>
      </c>
      <c r="O12" s="14"/>
      <c r="P12" s="14">
        <v>2</v>
      </c>
      <c r="Q12" s="14">
        <v>12</v>
      </c>
      <c r="R12" s="28">
        <v>13</v>
      </c>
      <c r="S12" s="14"/>
      <c r="T12" s="14">
        <v>6</v>
      </c>
      <c r="U12" s="14">
        <v>5</v>
      </c>
      <c r="V12" s="14">
        <v>5</v>
      </c>
      <c r="W12" s="94">
        <v>32</v>
      </c>
      <c r="X12" s="32">
        <v>12</v>
      </c>
      <c r="Y12" s="15">
        <f t="shared" si="6"/>
        <v>295</v>
      </c>
      <c r="Z12" s="32">
        <v>3</v>
      </c>
      <c r="AA12" s="32"/>
      <c r="AB12"/>
      <c r="AC12" s="12">
        <f t="shared" si="3"/>
        <v>7</v>
      </c>
      <c r="AD12" s="150" t="s">
        <v>223</v>
      </c>
      <c r="AE12" s="112">
        <v>9</v>
      </c>
      <c r="AF12" s="12">
        <v>6</v>
      </c>
      <c r="AG12" s="12">
        <v>43</v>
      </c>
      <c r="AH12" s="55">
        <v>37</v>
      </c>
      <c r="AI12" s="12">
        <v>1</v>
      </c>
      <c r="AJ12" s="12">
        <v>3</v>
      </c>
      <c r="AK12" s="79">
        <f t="shared" si="0"/>
        <v>41</v>
      </c>
      <c r="AL12" s="80">
        <f t="shared" si="14"/>
        <v>8</v>
      </c>
      <c r="AM12" s="85">
        <v>262</v>
      </c>
      <c r="AN12" s="85">
        <v>3</v>
      </c>
      <c r="AO12" s="82">
        <f t="shared" si="1"/>
        <v>0.07317073170731707</v>
      </c>
      <c r="AP12" s="83">
        <f>AM12/184</f>
        <v>1.423913043478261</v>
      </c>
      <c r="AQ12" s="83">
        <f>(AM12/(AE12*184))*100</f>
        <v>15.821256038647343</v>
      </c>
      <c r="AR12" s="83">
        <f t="shared" si="2"/>
        <v>4.555555555555555</v>
      </c>
      <c r="AS12" s="83">
        <f>((AE12*AE21)-AM12)/AK12</f>
        <v>0.4146341463414634</v>
      </c>
      <c r="AT12" s="83">
        <f>((AI12+AJ12)/AK18)*1000</f>
        <v>3.1520882584712373</v>
      </c>
      <c r="AU12" s="83">
        <f>(AJ12/AK18)*1000</f>
        <v>2.3640661938534278</v>
      </c>
      <c r="AV12"/>
      <c r="AW12" s="12">
        <f t="shared" si="7"/>
        <v>6</v>
      </c>
      <c r="AX12" s="11" t="s">
        <v>64</v>
      </c>
      <c r="AY12" s="16"/>
      <c r="AZ12" s="16"/>
      <c r="BA12" s="16"/>
      <c r="BB12" s="16"/>
      <c r="BC12" s="16"/>
      <c r="BD12" s="17">
        <f t="shared" si="4"/>
        <v>0</v>
      </c>
      <c r="BE12" s="17">
        <f t="shared" si="5"/>
        <v>0</v>
      </c>
      <c r="BF12" s="17">
        <f t="shared" si="8"/>
        <v>0</v>
      </c>
      <c r="BG12" s="16"/>
      <c r="BH12" s="16"/>
      <c r="BI12" s="16"/>
      <c r="BJ12" s="16"/>
      <c r="BK12" s="16"/>
      <c r="BL12" s="16"/>
      <c r="BM12" s="16"/>
      <c r="BN12" s="46"/>
      <c r="BO12" s="46"/>
      <c r="BP12" s="16"/>
      <c r="BQ12" s="16"/>
      <c r="BR12" s="24"/>
      <c r="BS12" s="37" t="e">
        <f t="shared" si="9"/>
        <v>#DIV/0!</v>
      </c>
      <c r="BT12" s="28"/>
      <c r="BV12" s="12">
        <f t="shared" si="10"/>
        <v>6</v>
      </c>
      <c r="BW12" s="11" t="s">
        <v>64</v>
      </c>
      <c r="BX12" s="16"/>
      <c r="BY12" s="16"/>
      <c r="BZ12" s="16"/>
      <c r="CA12" s="16"/>
      <c r="CB12" s="16"/>
      <c r="CC12" s="17">
        <f t="shared" si="11"/>
        <v>0</v>
      </c>
      <c r="CD12" s="16"/>
      <c r="CE12" s="16"/>
      <c r="CF12" s="16"/>
      <c r="CG12" s="16"/>
      <c r="CH12" s="16"/>
      <c r="CI12" s="16"/>
      <c r="CJ12" s="16"/>
      <c r="CK12" s="46"/>
      <c r="CL12" s="46"/>
      <c r="CM12" s="16"/>
      <c r="CN12" s="16"/>
      <c r="CO12" s="28"/>
    </row>
    <row r="13" spans="1:93" ht="24.75" customHeight="1">
      <c r="A13" s="13">
        <f t="shared" si="12"/>
        <v>6</v>
      </c>
      <c r="B13" s="30" t="s">
        <v>70</v>
      </c>
      <c r="C13" s="14"/>
      <c r="D13" s="14"/>
      <c r="E13" s="14"/>
      <c r="F13" s="14">
        <v>1</v>
      </c>
      <c r="G13" s="14">
        <v>8</v>
      </c>
      <c r="H13" s="14">
        <v>1</v>
      </c>
      <c r="I13" s="28">
        <v>7</v>
      </c>
      <c r="J13" s="14"/>
      <c r="K13" s="14"/>
      <c r="L13" s="14">
        <v>1</v>
      </c>
      <c r="M13" s="14">
        <v>3</v>
      </c>
      <c r="N13" s="14"/>
      <c r="O13" s="14">
        <v>1</v>
      </c>
      <c r="P13" s="14"/>
      <c r="Q13" s="14">
        <v>1</v>
      </c>
      <c r="R13" s="28"/>
      <c r="S13" s="14"/>
      <c r="T13" s="14"/>
      <c r="U13" s="14"/>
      <c r="V13" s="14"/>
      <c r="W13" s="94"/>
      <c r="X13" s="32"/>
      <c r="Y13" s="15">
        <f t="shared" si="6"/>
        <v>23</v>
      </c>
      <c r="Z13" s="32"/>
      <c r="AA13" s="32"/>
      <c r="AB13"/>
      <c r="AC13" s="12">
        <f t="shared" si="3"/>
        <v>8</v>
      </c>
      <c r="AD13" s="8" t="s">
        <v>224</v>
      </c>
      <c r="AE13" s="16">
        <v>12</v>
      </c>
      <c r="AF13" s="12">
        <v>3</v>
      </c>
      <c r="AG13" s="12">
        <v>38</v>
      </c>
      <c r="AH13" s="55">
        <v>25</v>
      </c>
      <c r="AI13" s="12">
        <v>7</v>
      </c>
      <c r="AJ13" s="12">
        <v>7</v>
      </c>
      <c r="AK13" s="79">
        <f t="shared" si="0"/>
        <v>39</v>
      </c>
      <c r="AL13" s="80">
        <f t="shared" si="14"/>
        <v>2</v>
      </c>
      <c r="AM13" s="85">
        <v>131</v>
      </c>
      <c r="AN13" s="85">
        <v>62</v>
      </c>
      <c r="AO13" s="82">
        <f t="shared" si="1"/>
        <v>1.5897435897435896</v>
      </c>
      <c r="AP13" s="83">
        <f>AM13/AE21</f>
        <v>4.225806451612903</v>
      </c>
      <c r="AQ13" s="83">
        <f>(AM13/(AE13*AE21))*100</f>
        <v>35.215053763440864</v>
      </c>
      <c r="AR13" s="83">
        <f t="shared" si="2"/>
        <v>3.25</v>
      </c>
      <c r="AS13" s="83">
        <f>((AE13*AE21)-AM13)/AK13</f>
        <v>6.17948717948718</v>
      </c>
      <c r="AT13" s="83">
        <f>((AI13+AJ13)/AK18)*1000</f>
        <v>11.03230890464933</v>
      </c>
      <c r="AU13" s="83">
        <f>(AJ13/AK18)*1000</f>
        <v>5.516154452324665</v>
      </c>
      <c r="AV13"/>
      <c r="AW13" s="12">
        <f t="shared" si="7"/>
        <v>7</v>
      </c>
      <c r="AX13" s="11" t="s">
        <v>38</v>
      </c>
      <c r="AY13" s="16">
        <v>21</v>
      </c>
      <c r="AZ13" s="16">
        <v>94</v>
      </c>
      <c r="BA13" s="16">
        <v>80</v>
      </c>
      <c r="BB13" s="16">
        <v>5</v>
      </c>
      <c r="BC13" s="16">
        <v>5</v>
      </c>
      <c r="BD13" s="17">
        <f t="shared" si="4"/>
        <v>90</v>
      </c>
      <c r="BE13" s="17">
        <f t="shared" si="5"/>
        <v>25</v>
      </c>
      <c r="BF13" s="17">
        <f t="shared" si="8"/>
        <v>485</v>
      </c>
      <c r="BG13" s="16">
        <v>48</v>
      </c>
      <c r="BH13" s="16"/>
      <c r="BI13" s="16">
        <v>1</v>
      </c>
      <c r="BJ13" s="16"/>
      <c r="BK13" s="16"/>
      <c r="BL13" s="16"/>
      <c r="BM13" s="16"/>
      <c r="BN13" s="46">
        <v>56</v>
      </c>
      <c r="BO13" s="46">
        <v>60</v>
      </c>
      <c r="BP13" s="16">
        <v>39</v>
      </c>
      <c r="BQ13" s="16">
        <v>281</v>
      </c>
      <c r="BR13" s="24">
        <v>450</v>
      </c>
      <c r="BS13" s="37">
        <f t="shared" si="9"/>
        <v>5</v>
      </c>
      <c r="BT13" s="28"/>
      <c r="BV13" s="12">
        <f t="shared" si="10"/>
        <v>7</v>
      </c>
      <c r="BW13" s="11" t="s">
        <v>38</v>
      </c>
      <c r="BX13" s="16">
        <v>21</v>
      </c>
      <c r="BY13" s="16">
        <v>94</v>
      </c>
      <c r="BZ13" s="16">
        <v>80</v>
      </c>
      <c r="CA13" s="16">
        <v>5</v>
      </c>
      <c r="CB13" s="16">
        <v>5</v>
      </c>
      <c r="CC13" s="17">
        <f t="shared" si="11"/>
        <v>90</v>
      </c>
      <c r="CD13" s="16">
        <v>7</v>
      </c>
      <c r="CE13" s="16"/>
      <c r="CF13" s="16">
        <v>1</v>
      </c>
      <c r="CG13" s="16"/>
      <c r="CH13" s="16"/>
      <c r="CI13" s="16"/>
      <c r="CJ13" s="16"/>
      <c r="CK13" s="46">
        <v>8</v>
      </c>
      <c r="CL13" s="46">
        <v>13</v>
      </c>
      <c r="CM13" s="16">
        <v>24</v>
      </c>
      <c r="CN13" s="16">
        <v>37</v>
      </c>
      <c r="CO13" s="28"/>
    </row>
    <row r="14" spans="1:93" ht="24.75" customHeight="1">
      <c r="A14" s="13">
        <f t="shared" si="12"/>
        <v>7</v>
      </c>
      <c r="B14" s="11" t="s">
        <v>99</v>
      </c>
      <c r="C14" s="14"/>
      <c r="D14" s="14"/>
      <c r="E14" s="14"/>
      <c r="F14" s="14"/>
      <c r="G14" s="14">
        <v>10</v>
      </c>
      <c r="H14" s="14">
        <v>3</v>
      </c>
      <c r="I14" s="28">
        <v>7</v>
      </c>
      <c r="J14" s="14">
        <v>1</v>
      </c>
      <c r="K14" s="14"/>
      <c r="L14" s="14">
        <v>1</v>
      </c>
      <c r="M14" s="14"/>
      <c r="N14" s="14"/>
      <c r="O14" s="14"/>
      <c r="P14" s="14"/>
      <c r="Q14" s="14">
        <v>3</v>
      </c>
      <c r="R14" s="28"/>
      <c r="S14" s="14"/>
      <c r="T14" s="14"/>
      <c r="U14" s="14"/>
      <c r="V14" s="14"/>
      <c r="W14" s="94"/>
      <c r="X14" s="32">
        <v>1</v>
      </c>
      <c r="Y14" s="15">
        <f t="shared" si="6"/>
        <v>26</v>
      </c>
      <c r="Z14" s="32"/>
      <c r="AA14" s="32"/>
      <c r="AB14"/>
      <c r="AC14" s="12">
        <f t="shared" si="3"/>
        <v>9</v>
      </c>
      <c r="AD14" s="106" t="s">
        <v>157</v>
      </c>
      <c r="AE14" s="16">
        <v>5</v>
      </c>
      <c r="AF14" s="12">
        <v>2</v>
      </c>
      <c r="AG14" s="12">
        <v>16</v>
      </c>
      <c r="AH14" s="55">
        <v>15</v>
      </c>
      <c r="AI14" s="12"/>
      <c r="AJ14" s="12">
        <v>1</v>
      </c>
      <c r="AK14" s="79">
        <f t="shared" si="0"/>
        <v>16</v>
      </c>
      <c r="AL14" s="80">
        <f t="shared" si="14"/>
        <v>2</v>
      </c>
      <c r="AM14" s="85">
        <v>96</v>
      </c>
      <c r="AN14" s="85">
        <v>23</v>
      </c>
      <c r="AO14" s="82">
        <f t="shared" si="1"/>
        <v>1.4375</v>
      </c>
      <c r="AP14" s="83">
        <f>AM14/AE21</f>
        <v>3.096774193548387</v>
      </c>
      <c r="AQ14" s="83">
        <f>(AM14/(AE14*AE21))*100</f>
        <v>61.935483870967744</v>
      </c>
      <c r="AR14" s="83">
        <f t="shared" si="2"/>
        <v>3.2</v>
      </c>
      <c r="AS14" s="83">
        <f>((AE14*AE21)-AM14)/AK14</f>
        <v>3.6875</v>
      </c>
      <c r="AT14" s="83">
        <f>((AI14+AJ14)/AK18)*1000</f>
        <v>0.7880220646178093</v>
      </c>
      <c r="AU14" s="83">
        <f>(AJ14/AK18)*1000</f>
        <v>0.7880220646178093</v>
      </c>
      <c r="AV14"/>
      <c r="AW14" s="12">
        <f t="shared" si="7"/>
        <v>8</v>
      </c>
      <c r="AX14" s="11" t="s">
        <v>39</v>
      </c>
      <c r="AY14" s="16"/>
      <c r="AZ14" s="16">
        <v>28</v>
      </c>
      <c r="BA14" s="16">
        <v>24</v>
      </c>
      <c r="BB14" s="16"/>
      <c r="BC14" s="16"/>
      <c r="BD14" s="17">
        <f t="shared" si="4"/>
        <v>24</v>
      </c>
      <c r="BE14" s="17">
        <f t="shared" si="5"/>
        <v>4</v>
      </c>
      <c r="BF14" s="17">
        <f t="shared" si="8"/>
        <v>62</v>
      </c>
      <c r="BG14" s="16"/>
      <c r="BH14" s="16"/>
      <c r="BI14" s="16"/>
      <c r="BJ14" s="16"/>
      <c r="BK14" s="16"/>
      <c r="BL14" s="16"/>
      <c r="BM14" s="16"/>
      <c r="BN14" s="46"/>
      <c r="BO14" s="46">
        <v>18</v>
      </c>
      <c r="BP14" s="16">
        <v>22</v>
      </c>
      <c r="BQ14" s="16">
        <v>22</v>
      </c>
      <c r="BR14" s="24">
        <v>59</v>
      </c>
      <c r="BS14" s="37">
        <f t="shared" si="9"/>
        <v>2.4583333333333335</v>
      </c>
      <c r="BT14" s="28"/>
      <c r="BV14" s="12">
        <f t="shared" si="10"/>
        <v>8</v>
      </c>
      <c r="BW14" s="11" t="s">
        <v>39</v>
      </c>
      <c r="BX14" s="16"/>
      <c r="BY14" s="16">
        <v>28</v>
      </c>
      <c r="BZ14" s="16">
        <v>24</v>
      </c>
      <c r="CA14" s="16"/>
      <c r="CB14" s="16"/>
      <c r="CC14" s="17">
        <f t="shared" si="11"/>
        <v>24</v>
      </c>
      <c r="CD14" s="16"/>
      <c r="CE14" s="16"/>
      <c r="CF14" s="16"/>
      <c r="CG14" s="16"/>
      <c r="CH14" s="16"/>
      <c r="CI14" s="16"/>
      <c r="CJ14" s="16"/>
      <c r="CK14" s="46"/>
      <c r="CL14" s="46">
        <v>7</v>
      </c>
      <c r="CM14" s="16">
        <v>9</v>
      </c>
      <c r="CN14" s="16">
        <v>8</v>
      </c>
      <c r="CO14" s="28"/>
    </row>
    <row r="15" spans="1:93" ht="24.75" customHeight="1">
      <c r="A15" s="13">
        <f t="shared" si="12"/>
        <v>8</v>
      </c>
      <c r="B15" s="30" t="s">
        <v>12</v>
      </c>
      <c r="C15" s="14">
        <v>90</v>
      </c>
      <c r="D15" s="14">
        <v>71</v>
      </c>
      <c r="E15" s="14">
        <v>118</v>
      </c>
      <c r="F15" s="14">
        <v>81</v>
      </c>
      <c r="G15" s="14"/>
      <c r="H15" s="14"/>
      <c r="I15" s="28"/>
      <c r="J15" s="14">
        <v>1</v>
      </c>
      <c r="K15" s="14">
        <v>2</v>
      </c>
      <c r="L15" s="14">
        <v>175</v>
      </c>
      <c r="M15" s="14">
        <v>206</v>
      </c>
      <c r="N15" s="14">
        <v>110</v>
      </c>
      <c r="O15" s="14">
        <v>4</v>
      </c>
      <c r="P15" s="14">
        <v>15</v>
      </c>
      <c r="Q15" s="14">
        <v>90</v>
      </c>
      <c r="R15" s="28">
        <v>49</v>
      </c>
      <c r="S15" s="14">
        <v>8</v>
      </c>
      <c r="T15" s="14">
        <v>54</v>
      </c>
      <c r="U15" s="14">
        <v>60</v>
      </c>
      <c r="V15" s="14">
        <v>76</v>
      </c>
      <c r="W15" s="94">
        <v>1</v>
      </c>
      <c r="X15" s="32">
        <v>9</v>
      </c>
      <c r="Y15" s="15">
        <f t="shared" si="6"/>
        <v>1220</v>
      </c>
      <c r="Z15" s="32">
        <v>35</v>
      </c>
      <c r="AA15" s="32"/>
      <c r="AB15"/>
      <c r="AC15" s="12">
        <f t="shared" si="3"/>
        <v>10</v>
      </c>
      <c r="AD15" s="71" t="s">
        <v>139</v>
      </c>
      <c r="AE15" s="16">
        <v>5</v>
      </c>
      <c r="AF15" s="12">
        <v>5</v>
      </c>
      <c r="AG15" s="12">
        <v>10</v>
      </c>
      <c r="AH15" s="55">
        <v>10</v>
      </c>
      <c r="AI15" s="12"/>
      <c r="AJ15" s="12"/>
      <c r="AK15" s="79">
        <f t="shared" si="0"/>
        <v>10</v>
      </c>
      <c r="AL15" s="80">
        <f t="shared" si="14"/>
        <v>5</v>
      </c>
      <c r="AM15" s="85">
        <v>135</v>
      </c>
      <c r="AN15" s="85">
        <v>35</v>
      </c>
      <c r="AO15" s="82">
        <f t="shared" si="1"/>
        <v>3.5</v>
      </c>
      <c r="AP15" s="83">
        <f>AM15/AE21</f>
        <v>4.354838709677419</v>
      </c>
      <c r="AQ15" s="83">
        <f>(AM15/(AE15*AE21))*100</f>
        <v>87.09677419354838</v>
      </c>
      <c r="AR15" s="83">
        <f t="shared" si="2"/>
        <v>2</v>
      </c>
      <c r="AS15" s="83">
        <f>((AE15*AE21)-AM15)/AK15</f>
        <v>2</v>
      </c>
      <c r="AT15" s="83">
        <f>((AI15+AJ15)/AK18)*1000</f>
        <v>0</v>
      </c>
      <c r="AU15" s="83">
        <f>(AJ15/AK18)*1000</f>
        <v>0</v>
      </c>
      <c r="AV15"/>
      <c r="AW15" s="12">
        <f t="shared" si="7"/>
        <v>9</v>
      </c>
      <c r="AX15" s="11" t="s">
        <v>40</v>
      </c>
      <c r="AY15" s="16">
        <v>2</v>
      </c>
      <c r="AZ15" s="16">
        <v>39</v>
      </c>
      <c r="BA15" s="16">
        <v>35</v>
      </c>
      <c r="BB15" s="16"/>
      <c r="BC15" s="16"/>
      <c r="BD15" s="17">
        <f t="shared" si="4"/>
        <v>35</v>
      </c>
      <c r="BE15" s="17">
        <f t="shared" si="5"/>
        <v>6</v>
      </c>
      <c r="BF15" s="17">
        <f t="shared" si="8"/>
        <v>82</v>
      </c>
      <c r="BG15" s="16"/>
      <c r="BH15" s="16"/>
      <c r="BI15" s="16"/>
      <c r="BJ15" s="16"/>
      <c r="BK15" s="16"/>
      <c r="BL15" s="16"/>
      <c r="BM15" s="16"/>
      <c r="BN15" s="46"/>
      <c r="BO15" s="46">
        <v>18</v>
      </c>
      <c r="BP15" s="16">
        <v>20</v>
      </c>
      <c r="BQ15" s="16">
        <v>44</v>
      </c>
      <c r="BR15" s="24">
        <v>71</v>
      </c>
      <c r="BS15" s="37">
        <f t="shared" si="9"/>
        <v>2.0285714285714285</v>
      </c>
      <c r="BT15" s="28">
        <v>2</v>
      </c>
      <c r="BV15" s="12">
        <f t="shared" si="10"/>
        <v>9</v>
      </c>
      <c r="BW15" s="11" t="s">
        <v>40</v>
      </c>
      <c r="BX15" s="16">
        <v>2</v>
      </c>
      <c r="BY15" s="16">
        <v>39</v>
      </c>
      <c r="BZ15" s="16">
        <v>35</v>
      </c>
      <c r="CA15" s="16"/>
      <c r="CB15" s="16"/>
      <c r="CC15" s="17">
        <f t="shared" si="11"/>
        <v>35</v>
      </c>
      <c r="CD15" s="16"/>
      <c r="CE15" s="16"/>
      <c r="CF15" s="16"/>
      <c r="CG15" s="16"/>
      <c r="CH15" s="16"/>
      <c r="CI15" s="16"/>
      <c r="CJ15" s="16"/>
      <c r="CK15" s="46"/>
      <c r="CL15" s="46">
        <v>7</v>
      </c>
      <c r="CM15" s="16">
        <v>10</v>
      </c>
      <c r="CN15" s="16">
        <v>18</v>
      </c>
      <c r="CO15" s="28">
        <v>2</v>
      </c>
    </row>
    <row r="16" spans="1:93" ht="24.75" customHeight="1">
      <c r="A16" s="13">
        <v>9</v>
      </c>
      <c r="B16" s="30" t="s">
        <v>84</v>
      </c>
      <c r="C16" s="15">
        <f>C15+C14+C13</f>
        <v>90</v>
      </c>
      <c r="D16" s="15">
        <f aca="true" t="shared" si="15" ref="D16:V16">D15+D14+D13</f>
        <v>71</v>
      </c>
      <c r="E16" s="15">
        <f t="shared" si="15"/>
        <v>118</v>
      </c>
      <c r="F16" s="15">
        <f t="shared" si="15"/>
        <v>82</v>
      </c>
      <c r="G16" s="15">
        <f t="shared" si="15"/>
        <v>18</v>
      </c>
      <c r="H16" s="15">
        <f>H15+H14+H13</f>
        <v>4</v>
      </c>
      <c r="I16" s="15">
        <f>I15+I14+I13</f>
        <v>14</v>
      </c>
      <c r="J16" s="15">
        <f>J15+J14+J13</f>
        <v>2</v>
      </c>
      <c r="K16" s="15">
        <f>K15+K14+K13</f>
        <v>2</v>
      </c>
      <c r="L16" s="15">
        <f>L15+L14+L13</f>
        <v>177</v>
      </c>
      <c r="M16" s="15">
        <f t="shared" si="15"/>
        <v>209</v>
      </c>
      <c r="N16" s="15">
        <f t="shared" si="15"/>
        <v>110</v>
      </c>
      <c r="O16" s="15">
        <f t="shared" si="15"/>
        <v>5</v>
      </c>
      <c r="P16" s="15">
        <f t="shared" si="15"/>
        <v>15</v>
      </c>
      <c r="Q16" s="15">
        <f t="shared" si="15"/>
        <v>94</v>
      </c>
      <c r="R16" s="15">
        <f>R15+R14+R13</f>
        <v>49</v>
      </c>
      <c r="S16" s="15">
        <f t="shared" si="15"/>
        <v>8</v>
      </c>
      <c r="T16" s="15">
        <f t="shared" si="15"/>
        <v>54</v>
      </c>
      <c r="U16" s="15">
        <f t="shared" si="15"/>
        <v>60</v>
      </c>
      <c r="V16" s="15">
        <f t="shared" si="15"/>
        <v>76</v>
      </c>
      <c r="W16" s="95">
        <f>W15+W14+W13</f>
        <v>1</v>
      </c>
      <c r="X16" s="15">
        <f>SUM(X13:X15)</f>
        <v>10</v>
      </c>
      <c r="Y16" s="15">
        <f t="shared" si="6"/>
        <v>1269</v>
      </c>
      <c r="Z16" s="15">
        <f>Z15+Z14+Z13</f>
        <v>35</v>
      </c>
      <c r="AA16" s="15">
        <f>AA15+AA14+AA13</f>
        <v>0</v>
      </c>
      <c r="AB16"/>
      <c r="AC16" s="12">
        <f t="shared" si="3"/>
        <v>11</v>
      </c>
      <c r="AD16" s="8" t="s">
        <v>58</v>
      </c>
      <c r="AE16" s="16">
        <v>10</v>
      </c>
      <c r="AF16" s="12">
        <v>6</v>
      </c>
      <c r="AG16" s="12">
        <v>27</v>
      </c>
      <c r="AH16" s="55">
        <v>21</v>
      </c>
      <c r="AI16" s="12"/>
      <c r="AJ16" s="12">
        <v>1</v>
      </c>
      <c r="AK16" s="79">
        <f t="shared" si="0"/>
        <v>22</v>
      </c>
      <c r="AL16" s="80">
        <f t="shared" si="14"/>
        <v>11</v>
      </c>
      <c r="AM16" s="85">
        <v>290</v>
      </c>
      <c r="AN16" s="85">
        <v>53</v>
      </c>
      <c r="AO16" s="82">
        <f t="shared" si="1"/>
        <v>2.409090909090909</v>
      </c>
      <c r="AP16" s="83">
        <f>AM16/AE21</f>
        <v>9.35483870967742</v>
      </c>
      <c r="AQ16" s="83">
        <f>(AM16/(AE16*AE21))*100</f>
        <v>93.54838709677419</v>
      </c>
      <c r="AR16" s="83">
        <f t="shared" si="2"/>
        <v>2.2</v>
      </c>
      <c r="AS16" s="83">
        <f>((AE16*AE21)-AM16)/AK16</f>
        <v>0.9090909090909091</v>
      </c>
      <c r="AT16" s="83">
        <f>((AI16+AJ16)/AK18)*1000</f>
        <v>0.7880220646178093</v>
      </c>
      <c r="AU16" s="83">
        <f>(AJ16/AK18)*1000</f>
        <v>0.7880220646178093</v>
      </c>
      <c r="AV16"/>
      <c r="AW16" s="12">
        <f t="shared" si="7"/>
        <v>10</v>
      </c>
      <c r="AX16" s="11" t="s">
        <v>62</v>
      </c>
      <c r="AY16" s="16">
        <v>5</v>
      </c>
      <c r="AZ16" s="16">
        <v>69</v>
      </c>
      <c r="BA16" s="16">
        <v>67</v>
      </c>
      <c r="BB16" s="16">
        <v>3</v>
      </c>
      <c r="BC16" s="16">
        <v>3</v>
      </c>
      <c r="BD16" s="17">
        <f t="shared" si="4"/>
        <v>73</v>
      </c>
      <c r="BE16" s="17">
        <f t="shared" si="5"/>
        <v>1</v>
      </c>
      <c r="BF16" s="17">
        <f t="shared" si="8"/>
        <v>298</v>
      </c>
      <c r="BG16" s="16">
        <v>13</v>
      </c>
      <c r="BH16" s="16"/>
      <c r="BI16" s="16">
        <v>13</v>
      </c>
      <c r="BJ16" s="16"/>
      <c r="BK16" s="16"/>
      <c r="BL16" s="16">
        <v>16</v>
      </c>
      <c r="BM16" s="16"/>
      <c r="BN16" s="46">
        <v>9</v>
      </c>
      <c r="BO16" s="46">
        <v>29</v>
      </c>
      <c r="BP16" s="16">
        <v>12</v>
      </c>
      <c r="BQ16" s="16">
        <v>206</v>
      </c>
      <c r="BR16" s="24">
        <v>343</v>
      </c>
      <c r="BS16" s="37">
        <f t="shared" si="9"/>
        <v>4.698630136986301</v>
      </c>
      <c r="BT16" s="28"/>
      <c r="BV16" s="12">
        <f t="shared" si="10"/>
        <v>10</v>
      </c>
      <c r="BW16" s="11" t="s">
        <v>62</v>
      </c>
      <c r="BX16" s="16">
        <v>5</v>
      </c>
      <c r="BY16" s="16">
        <v>69</v>
      </c>
      <c r="BZ16" s="16">
        <v>67</v>
      </c>
      <c r="CA16" s="16">
        <v>3</v>
      </c>
      <c r="CB16" s="16">
        <v>3</v>
      </c>
      <c r="CC16" s="17">
        <f t="shared" si="11"/>
        <v>73</v>
      </c>
      <c r="CD16" s="16">
        <v>3</v>
      </c>
      <c r="CE16" s="16"/>
      <c r="CF16" s="16"/>
      <c r="CG16" s="16"/>
      <c r="CH16" s="16"/>
      <c r="CI16" s="16">
        <v>3</v>
      </c>
      <c r="CJ16" s="16"/>
      <c r="CK16" s="46">
        <v>3</v>
      </c>
      <c r="CL16" s="46">
        <v>6</v>
      </c>
      <c r="CM16" s="16">
        <v>10</v>
      </c>
      <c r="CN16" s="16">
        <v>48</v>
      </c>
      <c r="CO16" s="28"/>
    </row>
    <row r="17" spans="1:93" ht="24.75" customHeight="1">
      <c r="A17" s="13">
        <v>10</v>
      </c>
      <c r="B17" s="30" t="s">
        <v>85</v>
      </c>
      <c r="C17" s="15">
        <f>(C11-(C12+C16))</f>
        <v>11</v>
      </c>
      <c r="D17" s="15">
        <f aca="true" t="shared" si="16" ref="D17:V17">(D11-(D12+D16))</f>
        <v>10</v>
      </c>
      <c r="E17" s="15">
        <f t="shared" si="16"/>
        <v>17</v>
      </c>
      <c r="F17" s="15">
        <f t="shared" si="16"/>
        <v>18</v>
      </c>
      <c r="G17" s="15">
        <f t="shared" si="16"/>
        <v>10</v>
      </c>
      <c r="H17" s="15">
        <f>(H11-(H12+H16))</f>
        <v>8</v>
      </c>
      <c r="I17" s="15">
        <f>(I11-(I12+I16))</f>
        <v>2</v>
      </c>
      <c r="J17" s="15">
        <f>(J11-(J12+J16))</f>
        <v>2</v>
      </c>
      <c r="K17" s="15">
        <f>(K11-(K12+K16))</f>
        <v>5</v>
      </c>
      <c r="L17" s="15">
        <f>(L11-(L12+L16))</f>
        <v>29</v>
      </c>
      <c r="M17" s="15">
        <f t="shared" si="16"/>
        <v>22</v>
      </c>
      <c r="N17" s="15">
        <f t="shared" si="16"/>
        <v>14</v>
      </c>
      <c r="O17" s="15">
        <f t="shared" si="16"/>
        <v>2</v>
      </c>
      <c r="P17" s="15">
        <f t="shared" si="16"/>
        <v>7</v>
      </c>
      <c r="Q17" s="15">
        <f t="shared" si="16"/>
        <v>15</v>
      </c>
      <c r="R17" s="15">
        <f>(R11-(R12+R16))</f>
        <v>6</v>
      </c>
      <c r="S17" s="15">
        <f t="shared" si="16"/>
        <v>2</v>
      </c>
      <c r="T17" s="15">
        <f t="shared" si="16"/>
        <v>14</v>
      </c>
      <c r="U17" s="15">
        <f t="shared" si="16"/>
        <v>6</v>
      </c>
      <c r="V17" s="15">
        <f t="shared" si="16"/>
        <v>6</v>
      </c>
      <c r="W17" s="95">
        <f>(W11-(W12+W16))</f>
        <v>6</v>
      </c>
      <c r="X17" s="15">
        <f>(X11-(X12+X16))</f>
        <v>11</v>
      </c>
      <c r="Y17" s="15">
        <f t="shared" si="6"/>
        <v>223</v>
      </c>
      <c r="Z17" s="15">
        <f>(Z11-(Z12+Z16))</f>
        <v>1</v>
      </c>
      <c r="AA17" s="15">
        <f>(AA11-(AA12+AA16))</f>
        <v>0</v>
      </c>
      <c r="AB17"/>
      <c r="AC17" s="12">
        <f t="shared" si="3"/>
        <v>12</v>
      </c>
      <c r="AD17" s="8" t="s">
        <v>174</v>
      </c>
      <c r="AE17" s="16">
        <v>16</v>
      </c>
      <c r="AF17" s="28">
        <v>2</v>
      </c>
      <c r="AG17" s="28">
        <v>8</v>
      </c>
      <c r="AH17" s="28">
        <v>8</v>
      </c>
      <c r="AI17" s="28"/>
      <c r="AJ17" s="28"/>
      <c r="AK17" s="79">
        <f>SUM(AH17:AJ17)</f>
        <v>8</v>
      </c>
      <c r="AL17" s="80">
        <f>((SUM(AF17:AG17))-(SUM(AH17:AJ17)))</f>
        <v>2</v>
      </c>
      <c r="AM17" s="28">
        <v>49</v>
      </c>
      <c r="AN17" s="28">
        <v>47</v>
      </c>
      <c r="AO17" s="82">
        <f>AN17/AK17</f>
        <v>5.875</v>
      </c>
      <c r="AP17" s="83">
        <f>AM17/AE21</f>
        <v>1.5806451612903225</v>
      </c>
      <c r="AQ17" s="83">
        <f>(AM17/(AE17*AE21))*100</f>
        <v>9.879032258064516</v>
      </c>
      <c r="AR17" s="83">
        <f>AK17/AE17</f>
        <v>0.5</v>
      </c>
      <c r="AS17" s="83">
        <f>((AE17*AE21)-AM17)/AK17</f>
        <v>55.875</v>
      </c>
      <c r="AT17" s="83">
        <f>((AI17+AJ17)/AK19)*1000</f>
        <v>0</v>
      </c>
      <c r="AU17" s="83">
        <f>(AJ17/AK19)*1000</f>
        <v>0</v>
      </c>
      <c r="AV17"/>
      <c r="AW17" s="12">
        <f t="shared" si="7"/>
        <v>11</v>
      </c>
      <c r="AX17" s="11" t="s">
        <v>41</v>
      </c>
      <c r="AY17" s="16">
        <v>3</v>
      </c>
      <c r="AZ17" s="16">
        <v>4</v>
      </c>
      <c r="BA17" s="16">
        <v>3</v>
      </c>
      <c r="BB17" s="16"/>
      <c r="BC17" s="16"/>
      <c r="BD17" s="17">
        <f t="shared" si="4"/>
        <v>3</v>
      </c>
      <c r="BE17" s="17">
        <f t="shared" si="5"/>
        <v>4</v>
      </c>
      <c r="BF17" s="17">
        <f t="shared" si="8"/>
        <v>31</v>
      </c>
      <c r="BG17" s="16"/>
      <c r="BH17" s="16"/>
      <c r="BI17" s="16"/>
      <c r="BJ17" s="16"/>
      <c r="BK17" s="16"/>
      <c r="BL17" s="16"/>
      <c r="BM17" s="16"/>
      <c r="BN17" s="46">
        <v>6</v>
      </c>
      <c r="BO17" s="46"/>
      <c r="BP17" s="16">
        <v>5</v>
      </c>
      <c r="BQ17" s="16">
        <v>20</v>
      </c>
      <c r="BR17" s="24">
        <v>15</v>
      </c>
      <c r="BS17" s="37">
        <f t="shared" si="9"/>
        <v>5</v>
      </c>
      <c r="BT17" s="28"/>
      <c r="BV17" s="12">
        <f t="shared" si="10"/>
        <v>11</v>
      </c>
      <c r="BW17" s="11" t="s">
        <v>41</v>
      </c>
      <c r="BX17" s="16">
        <v>3</v>
      </c>
      <c r="BY17" s="16">
        <v>4</v>
      </c>
      <c r="BZ17" s="16">
        <v>3</v>
      </c>
      <c r="CA17" s="16"/>
      <c r="CB17" s="16"/>
      <c r="CC17" s="17">
        <f t="shared" si="11"/>
        <v>3</v>
      </c>
      <c r="CD17" s="16"/>
      <c r="CE17" s="16"/>
      <c r="CF17" s="16"/>
      <c r="CG17" s="16"/>
      <c r="CH17" s="16"/>
      <c r="CI17" s="16"/>
      <c r="CJ17" s="16"/>
      <c r="CK17" s="46">
        <v>1</v>
      </c>
      <c r="CL17" s="46"/>
      <c r="CM17" s="16">
        <v>1</v>
      </c>
      <c r="CN17" s="16">
        <v>1</v>
      </c>
      <c r="CO17" s="28"/>
    </row>
    <row r="18" spans="1:93" ht="24.75" customHeight="1">
      <c r="A18" s="13">
        <v>11</v>
      </c>
      <c r="B18" s="30" t="s">
        <v>11</v>
      </c>
      <c r="C18" s="14">
        <v>270</v>
      </c>
      <c r="D18" s="14">
        <v>298</v>
      </c>
      <c r="E18" s="14">
        <v>553</v>
      </c>
      <c r="F18" s="14">
        <v>316</v>
      </c>
      <c r="G18" s="14">
        <v>241</v>
      </c>
      <c r="H18" s="14">
        <v>262</v>
      </c>
      <c r="I18" s="28">
        <v>131</v>
      </c>
      <c r="J18" s="14">
        <v>96</v>
      </c>
      <c r="K18" s="14">
        <v>135</v>
      </c>
      <c r="L18" s="14">
        <v>780</v>
      </c>
      <c r="M18" s="14">
        <v>764</v>
      </c>
      <c r="N18" s="14">
        <v>448</v>
      </c>
      <c r="O18" s="14">
        <v>49</v>
      </c>
      <c r="P18" s="14">
        <v>142</v>
      </c>
      <c r="Q18" s="14">
        <v>683</v>
      </c>
      <c r="R18" s="28">
        <v>221</v>
      </c>
      <c r="S18" s="14">
        <v>49</v>
      </c>
      <c r="T18" s="14">
        <v>299</v>
      </c>
      <c r="U18" s="14">
        <v>181</v>
      </c>
      <c r="V18" s="14">
        <v>285</v>
      </c>
      <c r="W18" s="94">
        <v>69</v>
      </c>
      <c r="X18" s="32">
        <v>290</v>
      </c>
      <c r="Y18" s="15">
        <f t="shared" si="6"/>
        <v>6562</v>
      </c>
      <c r="Z18" s="32">
        <v>86</v>
      </c>
      <c r="AA18" s="32"/>
      <c r="AB18"/>
      <c r="AC18" s="210" t="s">
        <v>93</v>
      </c>
      <c r="AD18" s="211"/>
      <c r="AE18" s="86">
        <f>SUM(AE6:AE17)</f>
        <v>378</v>
      </c>
      <c r="AF18" s="86">
        <f aca="true" t="shared" si="17" ref="AF18:AN18">SUM(AF6:AF17)</f>
        <v>191</v>
      </c>
      <c r="AG18" s="86">
        <f t="shared" si="17"/>
        <v>1301</v>
      </c>
      <c r="AH18" s="86">
        <f t="shared" si="17"/>
        <v>1220</v>
      </c>
      <c r="AI18" s="86">
        <f t="shared" si="17"/>
        <v>23</v>
      </c>
      <c r="AJ18" s="86">
        <f t="shared" si="17"/>
        <v>26</v>
      </c>
      <c r="AK18" s="86">
        <f t="shared" si="17"/>
        <v>1269</v>
      </c>
      <c r="AL18" s="86">
        <f t="shared" si="17"/>
        <v>223</v>
      </c>
      <c r="AM18" s="86">
        <f t="shared" si="17"/>
        <v>6562</v>
      </c>
      <c r="AN18" s="86">
        <f t="shared" si="17"/>
        <v>5106</v>
      </c>
      <c r="AO18" s="82">
        <f>AN18/AK18</f>
        <v>4.0236406619385345</v>
      </c>
      <c r="AP18" s="83">
        <f>AM18/AE21</f>
        <v>211.67741935483872</v>
      </c>
      <c r="AQ18" s="83">
        <f>(AM18/(AE18*AE21))*100</f>
        <v>55.99931728963987</v>
      </c>
      <c r="AR18" s="83">
        <f>AK18/AE18</f>
        <v>3.357142857142857</v>
      </c>
      <c r="AS18" s="83">
        <f>((AE18*AE21)-AM18)/AK18</f>
        <v>4.063041765169425</v>
      </c>
      <c r="AT18" s="83">
        <f>((AI18+AJ18)/AK18)*1000</f>
        <v>38.61308116627266</v>
      </c>
      <c r="AU18" s="83">
        <f>(AJ18/AK18)*1000</f>
        <v>20.48857368006304</v>
      </c>
      <c r="AV18"/>
      <c r="AW18" s="12">
        <f t="shared" si="7"/>
        <v>12</v>
      </c>
      <c r="AX18" s="11" t="s">
        <v>43</v>
      </c>
      <c r="AY18" s="16">
        <v>3</v>
      </c>
      <c r="AZ18" s="16">
        <v>41</v>
      </c>
      <c r="BA18" s="16">
        <v>42</v>
      </c>
      <c r="BB18" s="16"/>
      <c r="BC18" s="16"/>
      <c r="BD18" s="17">
        <f t="shared" si="4"/>
        <v>42</v>
      </c>
      <c r="BE18" s="17">
        <f t="shared" si="5"/>
        <v>2</v>
      </c>
      <c r="BF18" s="17">
        <f t="shared" si="8"/>
        <v>180</v>
      </c>
      <c r="BG18" s="16"/>
      <c r="BH18" s="16"/>
      <c r="BI18" s="16"/>
      <c r="BJ18" s="16"/>
      <c r="BK18" s="16"/>
      <c r="BL18" s="16"/>
      <c r="BM18" s="16"/>
      <c r="BN18" s="46"/>
      <c r="BO18" s="46">
        <v>35</v>
      </c>
      <c r="BP18" s="16">
        <v>51</v>
      </c>
      <c r="BQ18" s="16">
        <v>94</v>
      </c>
      <c r="BR18" s="24">
        <v>136</v>
      </c>
      <c r="BS18" s="37">
        <f t="shared" si="9"/>
        <v>3.238095238095238</v>
      </c>
      <c r="BT18" s="28">
        <v>8</v>
      </c>
      <c r="BV18" s="12">
        <f t="shared" si="10"/>
        <v>12</v>
      </c>
      <c r="BW18" s="11" t="s">
        <v>43</v>
      </c>
      <c r="BX18" s="16">
        <v>3</v>
      </c>
      <c r="BY18" s="16">
        <v>41</v>
      </c>
      <c r="BZ18" s="16">
        <v>42</v>
      </c>
      <c r="CA18" s="16"/>
      <c r="CB18" s="16"/>
      <c r="CC18" s="17">
        <f t="shared" si="11"/>
        <v>42</v>
      </c>
      <c r="CD18" s="16"/>
      <c r="CE18" s="16"/>
      <c r="CF18" s="16"/>
      <c r="CG18" s="16"/>
      <c r="CH18" s="16"/>
      <c r="CI18" s="16"/>
      <c r="CJ18" s="16"/>
      <c r="CK18" s="46"/>
      <c r="CL18" s="46">
        <v>11</v>
      </c>
      <c r="CM18" s="16">
        <v>14</v>
      </c>
      <c r="CN18" s="16">
        <v>17</v>
      </c>
      <c r="CO18" s="28">
        <v>8</v>
      </c>
    </row>
    <row r="19" spans="1:93" ht="24.75" customHeight="1">
      <c r="A19" s="13">
        <v>12</v>
      </c>
      <c r="B19" s="30" t="s">
        <v>18</v>
      </c>
      <c r="C19" s="14">
        <v>186</v>
      </c>
      <c r="D19" s="14">
        <v>312</v>
      </c>
      <c r="E19" s="14">
        <v>467</v>
      </c>
      <c r="F19" s="14">
        <v>271</v>
      </c>
      <c r="G19" s="14">
        <v>67</v>
      </c>
      <c r="H19" s="14">
        <v>3</v>
      </c>
      <c r="I19" s="28">
        <v>62</v>
      </c>
      <c r="J19" s="14">
        <v>23</v>
      </c>
      <c r="K19" s="14">
        <v>35</v>
      </c>
      <c r="L19" s="14">
        <v>657</v>
      </c>
      <c r="M19" s="14">
        <v>857</v>
      </c>
      <c r="N19" s="14">
        <v>514</v>
      </c>
      <c r="O19" s="14">
        <v>41</v>
      </c>
      <c r="P19" s="14">
        <v>171</v>
      </c>
      <c r="Q19" s="14">
        <v>427</v>
      </c>
      <c r="R19" s="28">
        <v>234</v>
      </c>
      <c r="S19" s="14">
        <v>47</v>
      </c>
      <c r="T19" s="14">
        <v>246</v>
      </c>
      <c r="U19" s="14">
        <v>170</v>
      </c>
      <c r="V19" s="14">
        <v>263</v>
      </c>
      <c r="W19" s="94">
        <v>0</v>
      </c>
      <c r="X19" s="32">
        <v>53</v>
      </c>
      <c r="Y19" s="15">
        <f t="shared" si="6"/>
        <v>5106</v>
      </c>
      <c r="Z19" s="32">
        <v>55</v>
      </c>
      <c r="AA19" s="32"/>
      <c r="AB19"/>
      <c r="AC19" s="12">
        <f>AC17+1</f>
        <v>13</v>
      </c>
      <c r="AD19" s="8" t="s">
        <v>96</v>
      </c>
      <c r="AE19" s="87"/>
      <c r="AF19" s="55">
        <v>5</v>
      </c>
      <c r="AG19" s="55">
        <v>34</v>
      </c>
      <c r="AH19" s="55">
        <v>38</v>
      </c>
      <c r="AI19" s="55"/>
      <c r="AJ19" s="55"/>
      <c r="AK19" s="79">
        <f>SUM(AH19:AJ19)</f>
        <v>38</v>
      </c>
      <c r="AL19" s="80">
        <f>((SUM(AF19:AG19))-(SUM(AH19:AJ19)))</f>
        <v>1</v>
      </c>
      <c r="AM19" s="55">
        <v>86</v>
      </c>
      <c r="AN19" s="55">
        <v>55</v>
      </c>
      <c r="AO19" s="82">
        <f>AN19/AK19</f>
        <v>1.4473684210526316</v>
      </c>
      <c r="AP19" s="83">
        <f>AM19/AE21</f>
        <v>2.774193548387097</v>
      </c>
      <c r="AQ19" s="83" t="e">
        <f>(AM19/(AE19*AE21))*100</f>
        <v>#DIV/0!</v>
      </c>
      <c r="AR19" s="83" t="e">
        <f>AK19/AE19</f>
        <v>#DIV/0!</v>
      </c>
      <c r="AS19" s="83">
        <f>((AE19*AE21)-AM19)/AK19</f>
        <v>-2.263157894736842</v>
      </c>
      <c r="AT19" s="83">
        <f>((AI19+AJ19)/AK18)*1000</f>
        <v>0</v>
      </c>
      <c r="AU19" s="83">
        <f>(AJ19/AK18)*1000</f>
        <v>0</v>
      </c>
      <c r="AV19"/>
      <c r="AW19" s="12">
        <f t="shared" si="7"/>
        <v>13</v>
      </c>
      <c r="AX19" s="11" t="s">
        <v>44</v>
      </c>
      <c r="AY19" s="16">
        <v>5</v>
      </c>
      <c r="AZ19" s="16">
        <v>10</v>
      </c>
      <c r="BA19" s="16">
        <v>14</v>
      </c>
      <c r="BB19" s="16"/>
      <c r="BC19" s="16"/>
      <c r="BD19" s="17">
        <f t="shared" si="4"/>
        <v>14</v>
      </c>
      <c r="BE19" s="17">
        <f t="shared" si="5"/>
        <v>1</v>
      </c>
      <c r="BF19" s="17">
        <f t="shared" si="8"/>
        <v>92</v>
      </c>
      <c r="BG19" s="16">
        <v>23</v>
      </c>
      <c r="BH19" s="16"/>
      <c r="BI19" s="16">
        <v>4</v>
      </c>
      <c r="BJ19" s="16"/>
      <c r="BK19" s="16"/>
      <c r="BL19" s="16"/>
      <c r="BM19" s="16"/>
      <c r="BN19" s="46"/>
      <c r="BO19" s="46">
        <v>1</v>
      </c>
      <c r="BP19" s="16">
        <v>16</v>
      </c>
      <c r="BQ19" s="16">
        <v>48</v>
      </c>
      <c r="BR19" s="24">
        <v>69</v>
      </c>
      <c r="BS19" s="37">
        <f t="shared" si="9"/>
        <v>4.928571428571429</v>
      </c>
      <c r="BT19" s="28"/>
      <c r="BV19" s="12">
        <f t="shared" si="10"/>
        <v>13</v>
      </c>
      <c r="BW19" s="11" t="s">
        <v>44</v>
      </c>
      <c r="BX19" s="16">
        <v>5</v>
      </c>
      <c r="BY19" s="16">
        <v>10</v>
      </c>
      <c r="BZ19" s="16">
        <v>14</v>
      </c>
      <c r="CA19" s="16"/>
      <c r="CB19" s="16"/>
      <c r="CC19" s="17">
        <f t="shared" si="11"/>
        <v>14</v>
      </c>
      <c r="CD19" s="16"/>
      <c r="CE19" s="16"/>
      <c r="CF19" s="16"/>
      <c r="CG19" s="16"/>
      <c r="CH19" s="16"/>
      <c r="CI19" s="16"/>
      <c r="CJ19" s="16"/>
      <c r="CK19" s="46"/>
      <c r="CL19" s="46"/>
      <c r="CM19" s="16">
        <v>3</v>
      </c>
      <c r="CN19" s="16">
        <v>11</v>
      </c>
      <c r="CO19" s="28"/>
    </row>
    <row r="20" spans="1:93" ht="24.75" customHeight="1">
      <c r="A20" s="13">
        <v>13</v>
      </c>
      <c r="B20" s="50" t="s">
        <v>111</v>
      </c>
      <c r="C20" s="33">
        <f>C19/C16</f>
        <v>2.066666666666667</v>
      </c>
      <c r="D20" s="33">
        <f aca="true" t="shared" si="18" ref="D20:X20">D19/D16</f>
        <v>4.394366197183099</v>
      </c>
      <c r="E20" s="33">
        <f t="shared" si="18"/>
        <v>3.957627118644068</v>
      </c>
      <c r="F20" s="33">
        <f t="shared" si="18"/>
        <v>3.3048780487804876</v>
      </c>
      <c r="G20" s="33">
        <f t="shared" si="18"/>
        <v>3.7222222222222223</v>
      </c>
      <c r="H20" s="33">
        <f>H19/H16</f>
        <v>0.75</v>
      </c>
      <c r="I20" s="33">
        <f>I19/I16</f>
        <v>4.428571428571429</v>
      </c>
      <c r="J20" s="33">
        <f>J19/J16</f>
        <v>11.5</v>
      </c>
      <c r="K20" s="33">
        <f>K19/K16</f>
        <v>17.5</v>
      </c>
      <c r="L20" s="33">
        <f>L19/L16</f>
        <v>3.711864406779661</v>
      </c>
      <c r="M20" s="33">
        <f t="shared" si="18"/>
        <v>4.100478468899522</v>
      </c>
      <c r="N20" s="33">
        <f t="shared" si="18"/>
        <v>4.672727272727273</v>
      </c>
      <c r="O20" s="33">
        <f t="shared" si="18"/>
        <v>8.2</v>
      </c>
      <c r="P20" s="33">
        <f t="shared" si="18"/>
        <v>11.4</v>
      </c>
      <c r="Q20" s="33">
        <f t="shared" si="18"/>
        <v>4.542553191489362</v>
      </c>
      <c r="R20" s="33">
        <f>R19/R16</f>
        <v>4.775510204081633</v>
      </c>
      <c r="S20" s="33">
        <f t="shared" si="18"/>
        <v>5.875</v>
      </c>
      <c r="T20" s="33">
        <f t="shared" si="18"/>
        <v>4.555555555555555</v>
      </c>
      <c r="U20" s="33">
        <f t="shared" si="18"/>
        <v>2.8333333333333335</v>
      </c>
      <c r="V20" s="33">
        <f t="shared" si="18"/>
        <v>3.460526315789474</v>
      </c>
      <c r="W20" s="96">
        <f t="shared" si="18"/>
        <v>0</v>
      </c>
      <c r="X20" s="33">
        <f t="shared" si="18"/>
        <v>5.3</v>
      </c>
      <c r="Y20" s="33">
        <f>Y19/Y16</f>
        <v>4.0236406619385345</v>
      </c>
      <c r="Z20" s="33">
        <f>Z19/Z16</f>
        <v>1.5714285714285714</v>
      </c>
      <c r="AA20" s="33" t="e">
        <f>AA19/AA16</f>
        <v>#DIV/0!</v>
      </c>
      <c r="AB20"/>
      <c r="AC20" s="12">
        <f>AC19+1</f>
        <v>14</v>
      </c>
      <c r="AD20" s="8" t="s">
        <v>71</v>
      </c>
      <c r="AE20" s="12"/>
      <c r="AF20" s="55"/>
      <c r="AG20" s="55"/>
      <c r="AH20" s="55"/>
      <c r="AI20" s="55"/>
      <c r="AJ20" s="55"/>
      <c r="AK20" s="79">
        <f>SUM(AH20:AJ20)</f>
        <v>0</v>
      </c>
      <c r="AL20" s="80">
        <f>((SUM(AF20:AG20))-(SUM(AH20:AJ20)))</f>
        <v>0</v>
      </c>
      <c r="AM20" s="55"/>
      <c r="AN20" s="55"/>
      <c r="AO20" s="82" t="e">
        <f>AN20/AK20</f>
        <v>#DIV/0!</v>
      </c>
      <c r="AP20" s="83">
        <f>AM20/AE21</f>
        <v>0</v>
      </c>
      <c r="AQ20" s="83" t="e">
        <f>(AM20/(AE20*AE21))*100</f>
        <v>#DIV/0!</v>
      </c>
      <c r="AR20" s="83" t="e">
        <f>AK20/AE20</f>
        <v>#DIV/0!</v>
      </c>
      <c r="AS20" s="83" t="e">
        <f>((AE20*AE21)-AM20)/AK20</f>
        <v>#DIV/0!</v>
      </c>
      <c r="AT20" s="83">
        <f>((AI20+AJ20)/AK18)*1000</f>
        <v>0</v>
      </c>
      <c r="AU20" s="83">
        <f>(AJ20/AK18)*1000</f>
        <v>0</v>
      </c>
      <c r="AV20"/>
      <c r="AW20" s="12">
        <f t="shared" si="7"/>
        <v>14</v>
      </c>
      <c r="AX20" s="11" t="s">
        <v>45</v>
      </c>
      <c r="AY20" s="16">
        <v>1</v>
      </c>
      <c r="AZ20" s="16">
        <v>33</v>
      </c>
      <c r="BA20" s="16">
        <v>27</v>
      </c>
      <c r="BB20" s="16"/>
      <c r="BC20" s="16"/>
      <c r="BD20" s="17">
        <f t="shared" si="4"/>
        <v>27</v>
      </c>
      <c r="BE20" s="17">
        <f t="shared" si="5"/>
        <v>7</v>
      </c>
      <c r="BF20" s="17">
        <f t="shared" si="8"/>
        <v>82</v>
      </c>
      <c r="BG20" s="16"/>
      <c r="BH20" s="16"/>
      <c r="BI20" s="16"/>
      <c r="BJ20" s="16"/>
      <c r="BK20" s="16"/>
      <c r="BL20" s="16"/>
      <c r="BM20" s="16"/>
      <c r="BN20" s="46">
        <v>3</v>
      </c>
      <c r="BO20" s="46">
        <v>5</v>
      </c>
      <c r="BP20" s="16">
        <v>10</v>
      </c>
      <c r="BQ20" s="16">
        <v>64</v>
      </c>
      <c r="BR20" s="24">
        <v>53</v>
      </c>
      <c r="BS20" s="37">
        <f t="shared" si="9"/>
        <v>1.962962962962963</v>
      </c>
      <c r="BT20" s="28">
        <v>1</v>
      </c>
      <c r="BV20" s="12">
        <f t="shared" si="10"/>
        <v>14</v>
      </c>
      <c r="BW20" s="11" t="s">
        <v>45</v>
      </c>
      <c r="BX20" s="16">
        <v>1</v>
      </c>
      <c r="BY20" s="16">
        <v>33</v>
      </c>
      <c r="BZ20" s="16">
        <v>27</v>
      </c>
      <c r="CA20" s="16"/>
      <c r="CB20" s="16"/>
      <c r="CC20" s="17">
        <f t="shared" si="11"/>
        <v>27</v>
      </c>
      <c r="CD20" s="16"/>
      <c r="CE20" s="16"/>
      <c r="CF20" s="16"/>
      <c r="CG20" s="16"/>
      <c r="CH20" s="16"/>
      <c r="CI20" s="16"/>
      <c r="CJ20" s="16"/>
      <c r="CK20" s="46"/>
      <c r="CL20" s="46">
        <v>4</v>
      </c>
      <c r="CM20" s="16">
        <v>7</v>
      </c>
      <c r="CN20" s="16">
        <v>16</v>
      </c>
      <c r="CO20" s="28">
        <v>1</v>
      </c>
    </row>
    <row r="21" spans="1:93" ht="24.75" customHeight="1">
      <c r="A21" s="13">
        <v>14</v>
      </c>
      <c r="B21" s="30" t="s">
        <v>83</v>
      </c>
      <c r="C21" s="33">
        <f>C18/C28</f>
        <v>8.709677419354838</v>
      </c>
      <c r="D21" s="33">
        <f>D18/C28</f>
        <v>9.612903225806452</v>
      </c>
      <c r="E21" s="33">
        <f>E18/C28</f>
        <v>17.838709677419356</v>
      </c>
      <c r="F21" s="33">
        <f>F18/C28</f>
        <v>10.193548387096774</v>
      </c>
      <c r="G21" s="33">
        <f>G18/C28</f>
        <v>7.774193548387097</v>
      </c>
      <c r="H21" s="33">
        <f>H18/C28</f>
        <v>8.451612903225806</v>
      </c>
      <c r="I21" s="33">
        <f>I18/C28</f>
        <v>4.225806451612903</v>
      </c>
      <c r="J21" s="33">
        <f>K18/C28</f>
        <v>4.354838709677419</v>
      </c>
      <c r="K21" s="33">
        <f>L18/C28</f>
        <v>25.161290322580644</v>
      </c>
      <c r="L21" s="33">
        <f>L18/C28</f>
        <v>25.161290322580644</v>
      </c>
      <c r="M21" s="33">
        <f>M18/12</f>
        <v>63.666666666666664</v>
      </c>
      <c r="N21" s="33">
        <f>N18/C28</f>
        <v>14.451612903225806</v>
      </c>
      <c r="O21" s="33">
        <f>O18/C28</f>
        <v>1.5806451612903225</v>
      </c>
      <c r="P21" s="33">
        <f>P18/C28</f>
        <v>4.580645161290323</v>
      </c>
      <c r="Q21" s="33">
        <f>Q18/C28</f>
        <v>22.032258064516128</v>
      </c>
      <c r="R21" s="33">
        <f>R18/C28</f>
        <v>7.129032258064516</v>
      </c>
      <c r="S21" s="33">
        <f>S18/C28</f>
        <v>1.5806451612903225</v>
      </c>
      <c r="T21" s="33">
        <f>T18/C28</f>
        <v>9.64516129032258</v>
      </c>
      <c r="U21" s="33">
        <f>U18/C28</f>
        <v>5.838709677419355</v>
      </c>
      <c r="V21" s="33">
        <f>V18/C28</f>
        <v>9.193548387096774</v>
      </c>
      <c r="W21" s="96">
        <f>W18/C28</f>
        <v>2.225806451612903</v>
      </c>
      <c r="X21" s="33">
        <f>X18/C28</f>
        <v>9.35483870967742</v>
      </c>
      <c r="Y21" s="33">
        <f>Y18/C28</f>
        <v>211.67741935483872</v>
      </c>
      <c r="Z21" s="33">
        <f>Z18/C28</f>
        <v>2.774193548387097</v>
      </c>
      <c r="AA21" s="33">
        <f>AA18/C28</f>
        <v>0</v>
      </c>
      <c r="AB21"/>
      <c r="AC21" s="25" t="s">
        <v>21</v>
      </c>
      <c r="AD21" s="25"/>
      <c r="AE21" s="107">
        <f>C28</f>
        <v>31</v>
      </c>
      <c r="AF21" s="25" t="s">
        <v>20</v>
      </c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/>
      <c r="AW21" s="12">
        <f t="shared" si="7"/>
        <v>15</v>
      </c>
      <c r="AX21" s="11" t="s">
        <v>46</v>
      </c>
      <c r="AY21" s="28">
        <v>7</v>
      </c>
      <c r="AZ21" s="16">
        <v>197</v>
      </c>
      <c r="BA21" s="16">
        <v>198</v>
      </c>
      <c r="BB21" s="16">
        <v>1</v>
      </c>
      <c r="BC21" s="16">
        <v>1</v>
      </c>
      <c r="BD21" s="17">
        <f t="shared" si="4"/>
        <v>200</v>
      </c>
      <c r="BE21" s="17">
        <f t="shared" si="5"/>
        <v>4</v>
      </c>
      <c r="BF21" s="17">
        <f t="shared" si="8"/>
        <v>986</v>
      </c>
      <c r="BG21" s="16"/>
      <c r="BH21" s="16">
        <v>262</v>
      </c>
      <c r="BI21" s="16">
        <v>8</v>
      </c>
      <c r="BJ21" s="16"/>
      <c r="BK21" s="16"/>
      <c r="BL21" s="16"/>
      <c r="BM21" s="16">
        <v>69</v>
      </c>
      <c r="BN21" s="46">
        <v>25</v>
      </c>
      <c r="BO21" s="46">
        <v>27</v>
      </c>
      <c r="BP21" s="16">
        <v>101</v>
      </c>
      <c r="BQ21" s="16">
        <v>494</v>
      </c>
      <c r="BR21" s="24">
        <v>509</v>
      </c>
      <c r="BS21" s="37">
        <f t="shared" si="9"/>
        <v>2.545</v>
      </c>
      <c r="BT21" s="28"/>
      <c r="BV21" s="12">
        <f t="shared" si="10"/>
        <v>15</v>
      </c>
      <c r="BW21" s="11" t="s">
        <v>46</v>
      </c>
      <c r="BX21" s="28">
        <v>7</v>
      </c>
      <c r="BY21" s="16">
        <v>197</v>
      </c>
      <c r="BZ21" s="16">
        <v>198</v>
      </c>
      <c r="CA21" s="16">
        <v>1</v>
      </c>
      <c r="CB21" s="16">
        <v>1</v>
      </c>
      <c r="CC21" s="17">
        <f t="shared" si="11"/>
        <v>200</v>
      </c>
      <c r="CD21" s="16"/>
      <c r="CE21" s="16">
        <v>27</v>
      </c>
      <c r="CF21" s="16"/>
      <c r="CG21" s="16"/>
      <c r="CH21" s="16"/>
      <c r="CI21" s="16"/>
      <c r="CJ21" s="16">
        <v>15</v>
      </c>
      <c r="CK21" s="46">
        <v>16</v>
      </c>
      <c r="CL21" s="46">
        <v>14</v>
      </c>
      <c r="CM21" s="16">
        <v>40</v>
      </c>
      <c r="CN21" s="16">
        <v>88</v>
      </c>
      <c r="CO21" s="28"/>
    </row>
    <row r="22" spans="1:93" ht="24.75" customHeight="1">
      <c r="A22" s="13">
        <f t="shared" si="12"/>
        <v>15</v>
      </c>
      <c r="B22" s="30" t="s">
        <v>19</v>
      </c>
      <c r="C22" s="96">
        <f>(C18/(C6*C28))*100</f>
        <v>31.105990783410135</v>
      </c>
      <c r="D22" s="96">
        <f>(D18/(D6*C28))*100</f>
        <v>64.08602150537635</v>
      </c>
      <c r="E22" s="96">
        <f>(E18/(E6*C28))*100</f>
        <v>63.70967741935484</v>
      </c>
      <c r="F22" s="96">
        <f>(F18/(F6*C28))*100</f>
        <v>42.473118279569896</v>
      </c>
      <c r="G22" s="96">
        <f>(G18/(G6*C28))*100</f>
        <v>64.78494623655914</v>
      </c>
      <c r="H22" s="96">
        <f>(H18/(H6*C28))*100</f>
        <v>76.83284457478005</v>
      </c>
      <c r="I22" s="96">
        <f>(I18/(I6*C28))*100</f>
        <v>35.215053763440864</v>
      </c>
      <c r="J22" s="96">
        <f>(J18/(J6*C28))*100</f>
        <v>61.935483870967744</v>
      </c>
      <c r="K22" s="96">
        <f>(K18/(K6*C28))*100</f>
        <v>72.58064516129032</v>
      </c>
      <c r="L22" s="96">
        <f>(L18/(L6*C28))*100</f>
        <v>69.89247311827957</v>
      </c>
      <c r="M22" s="96">
        <f>(M18/(M6*12))*100</f>
        <v>212.22222222222223</v>
      </c>
      <c r="N22" s="96">
        <f>(N18/(N6*C28))*100</f>
        <v>60.215053763440864</v>
      </c>
      <c r="O22" s="96">
        <f>(O18/(O6*C28))*100</f>
        <v>26.344086021505376</v>
      </c>
      <c r="P22" s="96">
        <f>(P18/(P6*C28))*100</f>
        <v>28.62903225806452</v>
      </c>
      <c r="Q22" s="96">
        <f>(Q18/(Q6*C28))*100</f>
        <v>84.7394540942928</v>
      </c>
      <c r="R22" s="96">
        <f>(R18/(R6*C28))*100</f>
        <v>71.29032258064515</v>
      </c>
      <c r="S22" s="96">
        <f>(S18/(R6*C28))*100</f>
        <v>15.806451612903224</v>
      </c>
      <c r="T22" s="96">
        <f>(T18/(T6*C28))*100</f>
        <v>45.92933947772657</v>
      </c>
      <c r="U22" s="96">
        <f>(U18/(U6*C28))*100</f>
        <v>29.193548387096772</v>
      </c>
      <c r="V22" s="96">
        <f>(V18/(V6*C28))*100</f>
        <v>45.96774193548387</v>
      </c>
      <c r="W22" s="96">
        <f>(W18/(W6*C28))*100</f>
        <v>37.096774193548384</v>
      </c>
      <c r="X22" s="96">
        <f>(X18/(X6*C28))*100</f>
        <v>66.82027649769586</v>
      </c>
      <c r="Y22" s="96">
        <f>(Y18/(Y6*C28))*100</f>
        <v>55.99931728963987</v>
      </c>
      <c r="Z22" s="96" t="e">
        <f>(Z18/(Z6*C28))*100</f>
        <v>#DIV/0!</v>
      </c>
      <c r="AA22" s="96">
        <f>(AA18/(AA6*C28))*100</f>
        <v>0</v>
      </c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0" t="s">
        <v>154</v>
      </c>
      <c r="AO22" s="20"/>
      <c r="AP22" s="20"/>
      <c r="AQ22" s="20"/>
      <c r="AR22" s="25"/>
      <c r="AS22" s="25"/>
      <c r="AT22"/>
      <c r="AU22"/>
      <c r="AW22" s="12">
        <f t="shared" si="7"/>
        <v>16</v>
      </c>
      <c r="AX22" s="8" t="s">
        <v>81</v>
      </c>
      <c r="AY22" s="34">
        <v>9</v>
      </c>
      <c r="AZ22" s="16">
        <v>39</v>
      </c>
      <c r="BA22" s="16">
        <v>39</v>
      </c>
      <c r="BB22" s="16"/>
      <c r="BC22" s="16"/>
      <c r="BD22" s="17">
        <f t="shared" si="4"/>
        <v>39</v>
      </c>
      <c r="BE22" s="17">
        <f t="shared" si="5"/>
        <v>9</v>
      </c>
      <c r="BF22" s="17">
        <f t="shared" si="8"/>
        <v>150</v>
      </c>
      <c r="BG22" s="16"/>
      <c r="BH22" s="16"/>
      <c r="BI22" s="16"/>
      <c r="BJ22" s="16"/>
      <c r="BK22" s="16"/>
      <c r="BL22" s="16"/>
      <c r="BM22" s="16"/>
      <c r="BN22" s="46"/>
      <c r="BO22" s="46">
        <v>18</v>
      </c>
      <c r="BP22" s="16">
        <v>17</v>
      </c>
      <c r="BQ22" s="16">
        <v>115</v>
      </c>
      <c r="BR22" s="24">
        <v>161</v>
      </c>
      <c r="BS22" s="37">
        <f t="shared" si="9"/>
        <v>4.128205128205129</v>
      </c>
      <c r="BT22" s="28">
        <v>17</v>
      </c>
      <c r="BV22" s="12">
        <f t="shared" si="10"/>
        <v>16</v>
      </c>
      <c r="BW22" s="8" t="s">
        <v>81</v>
      </c>
      <c r="BX22" s="34">
        <v>9</v>
      </c>
      <c r="BY22" s="16">
        <v>39</v>
      </c>
      <c r="BZ22" s="16">
        <v>39</v>
      </c>
      <c r="CA22" s="16"/>
      <c r="CB22" s="16"/>
      <c r="CC22" s="17">
        <f t="shared" si="11"/>
        <v>39</v>
      </c>
      <c r="CD22" s="16"/>
      <c r="CE22" s="16"/>
      <c r="CF22" s="16"/>
      <c r="CG22" s="16"/>
      <c r="CH22" s="16"/>
      <c r="CI22" s="16"/>
      <c r="CJ22" s="16"/>
      <c r="CK22" s="46"/>
      <c r="CL22" s="46">
        <v>6</v>
      </c>
      <c r="CM22" s="16">
        <v>6</v>
      </c>
      <c r="CN22" s="16">
        <v>27</v>
      </c>
      <c r="CO22" s="28">
        <v>17</v>
      </c>
    </row>
    <row r="23" spans="1:93" ht="24.75" customHeight="1">
      <c r="A23" s="13">
        <v>16</v>
      </c>
      <c r="B23" s="30" t="s">
        <v>135</v>
      </c>
      <c r="C23" s="33">
        <f aca="true" t="shared" si="19" ref="C23:AA23">C16/C6</f>
        <v>3.2142857142857144</v>
      </c>
      <c r="D23" s="33">
        <f t="shared" si="19"/>
        <v>4.733333333333333</v>
      </c>
      <c r="E23" s="33">
        <f t="shared" si="19"/>
        <v>4.214285714285714</v>
      </c>
      <c r="F23" s="33">
        <f t="shared" si="19"/>
        <v>3.4166666666666665</v>
      </c>
      <c r="G23" s="33">
        <f t="shared" si="19"/>
        <v>1.5</v>
      </c>
      <c r="H23" s="33">
        <f>H16/H6</f>
        <v>0.36363636363636365</v>
      </c>
      <c r="I23" s="33">
        <f>I16/I6</f>
        <v>1.1666666666666667</v>
      </c>
      <c r="J23" s="33">
        <f t="shared" si="19"/>
        <v>0.4</v>
      </c>
      <c r="K23" s="33">
        <f t="shared" si="19"/>
        <v>0.3333333333333333</v>
      </c>
      <c r="L23" s="33">
        <f t="shared" si="19"/>
        <v>4.916666666666667</v>
      </c>
      <c r="M23" s="33">
        <f t="shared" si="19"/>
        <v>6.966666666666667</v>
      </c>
      <c r="N23" s="33">
        <f t="shared" si="19"/>
        <v>4.583333333333333</v>
      </c>
      <c r="O23" s="33">
        <f t="shared" si="19"/>
        <v>0.8333333333333334</v>
      </c>
      <c r="P23" s="33">
        <f t="shared" si="19"/>
        <v>0.9375</v>
      </c>
      <c r="Q23" s="33">
        <f t="shared" si="19"/>
        <v>3.6153846153846154</v>
      </c>
      <c r="R23" s="33">
        <f>R16/R6</f>
        <v>4.9</v>
      </c>
      <c r="S23" s="33">
        <f>S16/R6</f>
        <v>0.8</v>
      </c>
      <c r="T23" s="33">
        <f t="shared" si="19"/>
        <v>2.5714285714285716</v>
      </c>
      <c r="U23" s="33">
        <f t="shared" si="19"/>
        <v>3</v>
      </c>
      <c r="V23" s="33">
        <f t="shared" si="19"/>
        <v>3.8</v>
      </c>
      <c r="W23" s="33">
        <f>W16/W6</f>
        <v>0.16666666666666666</v>
      </c>
      <c r="X23" s="33">
        <f t="shared" si="19"/>
        <v>0.7142857142857143</v>
      </c>
      <c r="Y23" s="33">
        <f t="shared" si="19"/>
        <v>3.357142857142857</v>
      </c>
      <c r="Z23" s="33" t="e">
        <f>Z16/Z6</f>
        <v>#DIV/0!</v>
      </c>
      <c r="AA23" s="33">
        <f t="shared" si="19"/>
        <v>0</v>
      </c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0" t="s">
        <v>95</v>
      </c>
      <c r="AO23" s="20"/>
      <c r="AP23" s="20"/>
      <c r="AQ23" s="20"/>
      <c r="AR23" s="25"/>
      <c r="AS23" s="25"/>
      <c r="AT23"/>
      <c r="AU23"/>
      <c r="AW23" s="12">
        <f t="shared" si="7"/>
        <v>17</v>
      </c>
      <c r="AX23" s="8" t="s">
        <v>94</v>
      </c>
      <c r="AY23" s="28">
        <v>8</v>
      </c>
      <c r="AZ23" s="16">
        <v>16</v>
      </c>
      <c r="BA23" s="16">
        <v>17</v>
      </c>
      <c r="BB23" s="16"/>
      <c r="BC23" s="16"/>
      <c r="BD23" s="17">
        <f t="shared" si="4"/>
        <v>17</v>
      </c>
      <c r="BE23" s="17">
        <f t="shared" si="5"/>
        <v>7</v>
      </c>
      <c r="BF23" s="17">
        <f t="shared" si="8"/>
        <v>151</v>
      </c>
      <c r="BG23" s="16"/>
      <c r="BH23" s="16"/>
      <c r="BI23" s="16"/>
      <c r="BJ23" s="16"/>
      <c r="BK23" s="16"/>
      <c r="BL23" s="16"/>
      <c r="BM23" s="16"/>
      <c r="BN23" s="46"/>
      <c r="BO23" s="46">
        <v>1</v>
      </c>
      <c r="BP23" s="16">
        <v>18</v>
      </c>
      <c r="BQ23" s="16">
        <v>132</v>
      </c>
      <c r="BR23" s="34">
        <v>171</v>
      </c>
      <c r="BS23" s="37">
        <f t="shared" si="9"/>
        <v>10.058823529411764</v>
      </c>
      <c r="BT23" s="35"/>
      <c r="BV23" s="12">
        <f t="shared" si="10"/>
        <v>17</v>
      </c>
      <c r="BW23" s="8" t="s">
        <v>94</v>
      </c>
      <c r="BX23" s="28">
        <v>8</v>
      </c>
      <c r="BY23" s="16">
        <v>16</v>
      </c>
      <c r="BZ23" s="16">
        <v>17</v>
      </c>
      <c r="CA23" s="16"/>
      <c r="CB23" s="16"/>
      <c r="CC23" s="17">
        <f t="shared" si="11"/>
        <v>17</v>
      </c>
      <c r="CD23" s="16"/>
      <c r="CE23" s="16"/>
      <c r="CF23" s="16"/>
      <c r="CG23" s="16"/>
      <c r="CH23" s="16"/>
      <c r="CI23" s="16"/>
      <c r="CJ23" s="16"/>
      <c r="CK23" s="46"/>
      <c r="CL23" s="46">
        <v>2</v>
      </c>
      <c r="CM23" s="16">
        <v>2</v>
      </c>
      <c r="CN23" s="16">
        <v>13</v>
      </c>
      <c r="CO23" s="28"/>
    </row>
    <row r="24" spans="1:93" ht="24.75" customHeight="1">
      <c r="A24" s="13">
        <v>17</v>
      </c>
      <c r="B24" s="30" t="s">
        <v>138</v>
      </c>
      <c r="C24" s="96">
        <f>((C6*C28)-C18)/C16</f>
        <v>6.644444444444445</v>
      </c>
      <c r="D24" s="96">
        <f>((D6*C28)-D18)/D16</f>
        <v>2.352112676056338</v>
      </c>
      <c r="E24" s="96">
        <f>((E6*C28)-E18)/E16</f>
        <v>2.669491525423729</v>
      </c>
      <c r="F24" s="96">
        <f>((F6*C28)-F18)/F16</f>
        <v>5.219512195121951</v>
      </c>
      <c r="G24" s="96">
        <f>((G6*C28)-G18)/G16</f>
        <v>7.277777777777778</v>
      </c>
      <c r="H24" s="96">
        <f>((H6*C28)-H18)/H16</f>
        <v>19.75</v>
      </c>
      <c r="I24" s="96">
        <f>((I6*C28)-I18)/I16</f>
        <v>17.214285714285715</v>
      </c>
      <c r="J24" s="96">
        <f>((J6*C28)-J18)/J16</f>
        <v>29.5</v>
      </c>
      <c r="K24" s="96">
        <f>((K6*C28)-K18)/K16</f>
        <v>25.5</v>
      </c>
      <c r="L24" s="96">
        <f>((L6*C28)-L18)/L16</f>
        <v>1.8983050847457628</v>
      </c>
      <c r="M24" s="96">
        <f>((M6*12)-M18)/M16</f>
        <v>-1.9330143540669857</v>
      </c>
      <c r="N24" s="96">
        <f>((N6*C28)-N18)/N16</f>
        <v>2.690909090909091</v>
      </c>
      <c r="O24" s="96">
        <f>((O6*C28)-O18)/O16</f>
        <v>27.4</v>
      </c>
      <c r="P24" s="96">
        <f>((P6*C28)-P18)/P16</f>
        <v>23.6</v>
      </c>
      <c r="Q24" s="96">
        <f>((Q6*C28)-Q18)/Q16</f>
        <v>1.3085106382978724</v>
      </c>
      <c r="R24" s="96">
        <f>((R6*C28)-R18)/R16</f>
        <v>1.816326530612245</v>
      </c>
      <c r="S24" s="96">
        <f>((R6*C28)-S18)/S16</f>
        <v>32.625</v>
      </c>
      <c r="T24" s="96">
        <f>((T6*C28)-T18)/T16</f>
        <v>6.518518518518518</v>
      </c>
      <c r="U24" s="96">
        <f>((U6*C28)-U18)/U16</f>
        <v>7.316666666666666</v>
      </c>
      <c r="V24" s="96">
        <f>((V6*C28)-V18)/V16</f>
        <v>4.407894736842105</v>
      </c>
      <c r="W24" s="96">
        <f>((W6*C28)-W18)/W16</f>
        <v>117</v>
      </c>
      <c r="X24" s="96">
        <f>((X6*C28)-X18)/X16</f>
        <v>14.4</v>
      </c>
      <c r="Y24" s="96">
        <f>((Y6*C28)-Y18)/Y16</f>
        <v>4.063041765169425</v>
      </c>
      <c r="Z24" s="96">
        <f>((Z6*C28)-Z18)/Z16</f>
        <v>-2.4571428571428573</v>
      </c>
      <c r="AA24" s="96" t="e">
        <f>((AA6*C28)-AA18)/AA16</f>
        <v>#DIV/0!</v>
      </c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0"/>
      <c r="AO24" s="20"/>
      <c r="AP24" s="20"/>
      <c r="AQ24" s="20"/>
      <c r="AR24" s="25"/>
      <c r="AS24" s="25"/>
      <c r="AT24"/>
      <c r="AU24"/>
      <c r="AW24" s="12">
        <f t="shared" si="7"/>
        <v>18</v>
      </c>
      <c r="AX24" s="11" t="s">
        <v>42</v>
      </c>
      <c r="AY24" s="24">
        <v>6</v>
      </c>
      <c r="AZ24" s="24">
        <v>16</v>
      </c>
      <c r="BA24" s="24">
        <v>10</v>
      </c>
      <c r="BB24" s="24"/>
      <c r="BC24" s="24">
        <v>1</v>
      </c>
      <c r="BD24" s="17">
        <f t="shared" si="4"/>
        <v>11</v>
      </c>
      <c r="BE24" s="17">
        <f t="shared" si="5"/>
        <v>11</v>
      </c>
      <c r="BF24" s="17">
        <f t="shared" si="8"/>
        <v>283</v>
      </c>
      <c r="BG24" s="24"/>
      <c r="BH24" s="24"/>
      <c r="BI24" s="24"/>
      <c r="BJ24" s="24"/>
      <c r="BK24" s="24"/>
      <c r="BL24" s="24"/>
      <c r="BM24" s="24"/>
      <c r="BN24" s="47"/>
      <c r="BO24" s="47"/>
      <c r="BP24" s="24"/>
      <c r="BQ24" s="24">
        <v>283</v>
      </c>
      <c r="BR24" s="24">
        <v>53</v>
      </c>
      <c r="BS24" s="37">
        <f t="shared" si="9"/>
        <v>4.818181818181818</v>
      </c>
      <c r="BT24" s="35"/>
      <c r="BV24" s="12">
        <f t="shared" si="10"/>
        <v>18</v>
      </c>
      <c r="BW24" s="11" t="s">
        <v>42</v>
      </c>
      <c r="BX24" s="24">
        <v>6</v>
      </c>
      <c r="BY24" s="24">
        <v>16</v>
      </c>
      <c r="BZ24" s="24">
        <v>10</v>
      </c>
      <c r="CA24" s="24"/>
      <c r="CB24" s="24">
        <v>1</v>
      </c>
      <c r="CC24" s="17">
        <f t="shared" si="11"/>
        <v>11</v>
      </c>
      <c r="CD24" s="24"/>
      <c r="CE24" s="24"/>
      <c r="CF24" s="24"/>
      <c r="CG24" s="24"/>
      <c r="CH24" s="24"/>
      <c r="CI24" s="24"/>
      <c r="CJ24" s="24"/>
      <c r="CK24" s="47"/>
      <c r="CL24" s="47"/>
      <c r="CM24" s="24"/>
      <c r="CN24" s="24">
        <v>11</v>
      </c>
      <c r="CO24" s="28"/>
    </row>
    <row r="25" spans="1:93" ht="24.75" customHeight="1">
      <c r="A25" s="13">
        <v>18</v>
      </c>
      <c r="B25" s="11" t="s">
        <v>137</v>
      </c>
      <c r="C25" s="33">
        <f>((C13+C14)/Y16)*1000</f>
        <v>0</v>
      </c>
      <c r="D25" s="33">
        <f>((D13+D14)/Y16)*1000</f>
        <v>0</v>
      </c>
      <c r="E25" s="33">
        <f>((E13+E14)/Y16)*1000</f>
        <v>0</v>
      </c>
      <c r="F25" s="33">
        <f>((F13+F14)/Y16)*1000</f>
        <v>0.7880220646178093</v>
      </c>
      <c r="G25" s="33">
        <f>((G13+G14)/Y16)*1000</f>
        <v>14.184397163120567</v>
      </c>
      <c r="H25" s="33">
        <f>((H13+H14)/Y16)*1000</f>
        <v>3.1520882584712373</v>
      </c>
      <c r="I25" s="33">
        <f>((I13+I14)/Y16)*1000</f>
        <v>11.03230890464933</v>
      </c>
      <c r="J25" s="33">
        <f>((J13+J14)/Y16)*1000</f>
        <v>0.7880220646178093</v>
      </c>
      <c r="K25" s="33">
        <f>((K13+K14)/Y16)*1000</f>
        <v>0</v>
      </c>
      <c r="L25" s="33">
        <f>((L13+L14)/Y16)*1000</f>
        <v>1.5760441292356187</v>
      </c>
      <c r="M25" s="33">
        <f>((M13+M14)/Y16)*1000</f>
        <v>2.3640661938534278</v>
      </c>
      <c r="N25" s="33">
        <f>((N13+N14)/Y16)*1000</f>
        <v>0</v>
      </c>
      <c r="O25" s="33">
        <f>((O13+O14)/Y16)*1000</f>
        <v>0.7880220646178093</v>
      </c>
      <c r="P25" s="33">
        <f>((P13+P14)/Y16)*1000</f>
        <v>0</v>
      </c>
      <c r="Q25" s="33">
        <f>((Q13+Q14)/Y16)*1000</f>
        <v>3.1520882584712373</v>
      </c>
      <c r="R25" s="33">
        <f>((R13+R14)/Y16)*1000</f>
        <v>0</v>
      </c>
      <c r="S25" s="33">
        <f>((S13+S14)/Y16)*1000</f>
        <v>0</v>
      </c>
      <c r="T25" s="33">
        <f>((T13+T14)/Y16)*1000</f>
        <v>0</v>
      </c>
      <c r="U25" s="33">
        <f>((U13+U14)/Y16)*1000</f>
        <v>0</v>
      </c>
      <c r="V25" s="33">
        <f>((V13+V14)/Y16)*1000</f>
        <v>0</v>
      </c>
      <c r="W25" s="33">
        <f>((W13+W14)/Y16)*1000</f>
        <v>0</v>
      </c>
      <c r="X25" s="33">
        <f>((X13+X14)/Y16)*1000</f>
        <v>0.7880220646178093</v>
      </c>
      <c r="Y25" s="33">
        <f>((Y13+Y14)/Y16)*1000</f>
        <v>38.61308116627266</v>
      </c>
      <c r="Z25" s="33">
        <f>((Z13+Z14)/Y16)*1000</f>
        <v>0</v>
      </c>
      <c r="AA25" s="33">
        <f>((AA13+AA14)/Y16)*1000</f>
        <v>0</v>
      </c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0"/>
      <c r="AO25" s="20"/>
      <c r="AP25" s="20"/>
      <c r="AQ25" s="20"/>
      <c r="AR25" s="25"/>
      <c r="AS25" s="25"/>
      <c r="AT25"/>
      <c r="AU25"/>
      <c r="AW25" s="201" t="s">
        <v>82</v>
      </c>
      <c r="AX25" s="202"/>
      <c r="AY25" s="17">
        <f aca="true" t="shared" si="20" ref="AY25:BE25">SUM(AY7:AY24)</f>
        <v>191</v>
      </c>
      <c r="AZ25" s="17">
        <f t="shared" si="20"/>
        <v>1301</v>
      </c>
      <c r="BA25" s="17">
        <f t="shared" si="20"/>
        <v>1220</v>
      </c>
      <c r="BB25" s="17">
        <f t="shared" si="20"/>
        <v>23</v>
      </c>
      <c r="BC25" s="17">
        <f t="shared" si="20"/>
        <v>26</v>
      </c>
      <c r="BD25" s="17">
        <f t="shared" si="20"/>
        <v>1269</v>
      </c>
      <c r="BE25" s="17">
        <f t="shared" si="20"/>
        <v>223</v>
      </c>
      <c r="BF25" s="17">
        <f t="shared" si="8"/>
        <v>6562</v>
      </c>
      <c r="BG25" s="17">
        <f aca="true" t="shared" si="21" ref="BG25:BR25">SUM(BG7:BG24)</f>
        <v>242</v>
      </c>
      <c r="BH25" s="17">
        <f t="shared" si="21"/>
        <v>262</v>
      </c>
      <c r="BI25" s="17">
        <f t="shared" si="21"/>
        <v>131</v>
      </c>
      <c r="BJ25" s="17">
        <f t="shared" si="21"/>
        <v>105</v>
      </c>
      <c r="BK25" s="17">
        <f t="shared" si="21"/>
        <v>135</v>
      </c>
      <c r="BL25" s="17">
        <f t="shared" si="21"/>
        <v>49</v>
      </c>
      <c r="BM25" s="17">
        <f t="shared" si="21"/>
        <v>69</v>
      </c>
      <c r="BN25" s="17">
        <f t="shared" si="21"/>
        <v>290</v>
      </c>
      <c r="BO25" s="17">
        <f t="shared" si="21"/>
        <v>534</v>
      </c>
      <c r="BP25" s="17">
        <f t="shared" si="21"/>
        <v>956</v>
      </c>
      <c r="BQ25" s="17">
        <f t="shared" si="21"/>
        <v>3789</v>
      </c>
      <c r="BR25" s="17">
        <f t="shared" si="21"/>
        <v>5106</v>
      </c>
      <c r="BS25" s="37">
        <f t="shared" si="9"/>
        <v>4.0236406619385345</v>
      </c>
      <c r="BT25" s="17">
        <f>SUM(BT7:BT24)</f>
        <v>30</v>
      </c>
      <c r="BV25" s="201" t="s">
        <v>82</v>
      </c>
      <c r="BW25" s="202"/>
      <c r="BX25" s="17">
        <f>SUM(BX7:BX24)</f>
        <v>191</v>
      </c>
      <c r="BY25" s="17">
        <f>SUM(BY7:BY24)</f>
        <v>1301</v>
      </c>
      <c r="BZ25" s="17">
        <f>SUM(BZ7:BZ24)</f>
        <v>1220</v>
      </c>
      <c r="CA25" s="17">
        <f>SUM(CA7:CA24)</f>
        <v>23</v>
      </c>
      <c r="CB25" s="17">
        <f>SUM(CB7:CB24)</f>
        <v>26</v>
      </c>
      <c r="CC25" s="17">
        <f t="shared" si="11"/>
        <v>1269</v>
      </c>
      <c r="CD25" s="17">
        <f>SUM(CD7:CD24)</f>
        <v>19</v>
      </c>
      <c r="CE25" s="17">
        <f>SUM(CE7:CE24)</f>
        <v>27</v>
      </c>
      <c r="CF25" s="17">
        <f aca="true" t="shared" si="22" ref="CF25:CN25">SUM(CF7:CF24)</f>
        <v>14</v>
      </c>
      <c r="CG25" s="17">
        <f t="shared" si="22"/>
        <v>2</v>
      </c>
      <c r="CH25" s="17">
        <f t="shared" si="22"/>
        <v>2</v>
      </c>
      <c r="CI25" s="17">
        <f t="shared" si="22"/>
        <v>8</v>
      </c>
      <c r="CJ25" s="17">
        <f t="shared" si="22"/>
        <v>15</v>
      </c>
      <c r="CK25" s="17">
        <f t="shared" si="22"/>
        <v>65</v>
      </c>
      <c r="CL25" s="17">
        <f t="shared" si="22"/>
        <v>151</v>
      </c>
      <c r="CM25" s="17">
        <f t="shared" si="22"/>
        <v>187</v>
      </c>
      <c r="CN25" s="17">
        <f t="shared" si="22"/>
        <v>779</v>
      </c>
      <c r="CO25" s="17">
        <f>SUM(CO7:CO24)</f>
        <v>30</v>
      </c>
    </row>
    <row r="26" spans="1:93" ht="24.75" customHeight="1">
      <c r="A26" s="13">
        <v>19</v>
      </c>
      <c r="B26" s="11" t="s">
        <v>136</v>
      </c>
      <c r="C26" s="33">
        <f>(C14/Y16)*1000</f>
        <v>0</v>
      </c>
      <c r="D26" s="33">
        <f>(D14/Y16)*1000</f>
        <v>0</v>
      </c>
      <c r="E26" s="33">
        <f>(E14/Y16)*1000</f>
        <v>0</v>
      </c>
      <c r="F26" s="33">
        <f>(F14/Y16)*1000</f>
        <v>0</v>
      </c>
      <c r="G26" s="33">
        <f>(G14/Y16)*1000</f>
        <v>7.880220646178092</v>
      </c>
      <c r="H26" s="33">
        <f>(H14/Y16)*1000</f>
        <v>2.3640661938534278</v>
      </c>
      <c r="I26" s="33">
        <f>(I14/Y16)*1000</f>
        <v>5.516154452324665</v>
      </c>
      <c r="J26" s="33">
        <f>(J14/Y16)*1000</f>
        <v>0.7880220646178093</v>
      </c>
      <c r="K26" s="33">
        <f>(K14/Y16)*1000</f>
        <v>0</v>
      </c>
      <c r="L26" s="33">
        <f>(L14/Y16)*1000</f>
        <v>0.7880220646178093</v>
      </c>
      <c r="M26" s="33">
        <f>(M14/Y16)*1000</f>
        <v>0</v>
      </c>
      <c r="N26" s="33">
        <f>(N14/Y16)*1000</f>
        <v>0</v>
      </c>
      <c r="O26" s="33">
        <f>(O14/Y16)*1000</f>
        <v>0</v>
      </c>
      <c r="P26" s="33">
        <f>(P14/Y16)*1000</f>
        <v>0</v>
      </c>
      <c r="Q26" s="33">
        <f>(Q14/Y16)*1000</f>
        <v>2.3640661938534278</v>
      </c>
      <c r="R26" s="33">
        <f>(R14/Y16)*1000</f>
        <v>0</v>
      </c>
      <c r="S26" s="33">
        <f>(S14/Y16)*1000</f>
        <v>0</v>
      </c>
      <c r="T26" s="33">
        <f>(T14/Y16)*1000</f>
        <v>0</v>
      </c>
      <c r="U26" s="33">
        <f>(U14/Y16)*1000</f>
        <v>0</v>
      </c>
      <c r="V26" s="33">
        <f>(V14/Y16)*1000</f>
        <v>0</v>
      </c>
      <c r="W26" s="33">
        <f>(W14/Y16)*1000</f>
        <v>0</v>
      </c>
      <c r="X26" s="33">
        <f>(X14/Y16)*1000</f>
        <v>0.7880220646178093</v>
      </c>
      <c r="Y26" s="33">
        <f>(Y14/Y16)*1000</f>
        <v>20.48857368006304</v>
      </c>
      <c r="Z26" s="33">
        <f>(Z14/Y16)*1000</f>
        <v>0</v>
      </c>
      <c r="AA26" s="33">
        <f>(AA14/Y16)*1000</f>
        <v>0</v>
      </c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0"/>
      <c r="AO26" s="20"/>
      <c r="AP26" s="20"/>
      <c r="AQ26" s="20"/>
      <c r="AR26" s="25"/>
      <c r="AS26" s="25"/>
      <c r="AT26"/>
      <c r="AU26"/>
      <c r="AW26" s="12">
        <f>AW24+1</f>
        <v>19</v>
      </c>
      <c r="AX26" s="49" t="s">
        <v>96</v>
      </c>
      <c r="AY26" s="36">
        <v>5</v>
      </c>
      <c r="AZ26" s="36">
        <v>34</v>
      </c>
      <c r="BA26" s="36">
        <v>38</v>
      </c>
      <c r="BB26" s="36"/>
      <c r="BC26" s="36"/>
      <c r="BD26" s="17">
        <f>SUM(BA26:BC26)</f>
        <v>38</v>
      </c>
      <c r="BE26" s="17">
        <f>((SUM(AY26:AZ26))-(SUM(BA26:BC26)))</f>
        <v>1</v>
      </c>
      <c r="BF26" s="17">
        <f t="shared" si="8"/>
        <v>86</v>
      </c>
      <c r="BG26" s="36"/>
      <c r="BH26" s="36"/>
      <c r="BI26" s="36"/>
      <c r="BJ26" s="36"/>
      <c r="BK26" s="36"/>
      <c r="BL26" s="36"/>
      <c r="BM26" s="36"/>
      <c r="BN26" s="48"/>
      <c r="BO26" s="48">
        <v>16</v>
      </c>
      <c r="BP26" s="36">
        <v>17</v>
      </c>
      <c r="BQ26" s="36">
        <v>53</v>
      </c>
      <c r="BR26" s="36">
        <v>55</v>
      </c>
      <c r="BS26" s="37">
        <f t="shared" si="9"/>
        <v>1.4473684210526316</v>
      </c>
      <c r="BT26" s="35"/>
      <c r="BV26" s="12">
        <f>BV24+1</f>
        <v>19</v>
      </c>
      <c r="BW26" s="49" t="s">
        <v>96</v>
      </c>
      <c r="BX26" s="36">
        <v>5</v>
      </c>
      <c r="BY26" s="36">
        <v>34</v>
      </c>
      <c r="BZ26" s="36">
        <v>38</v>
      </c>
      <c r="CA26" s="36"/>
      <c r="CB26" s="36"/>
      <c r="CC26" s="17">
        <f t="shared" si="11"/>
        <v>38</v>
      </c>
      <c r="CD26" s="36"/>
      <c r="CE26" s="36"/>
      <c r="CF26" s="36"/>
      <c r="CG26" s="36"/>
      <c r="CH26" s="36"/>
      <c r="CI26" s="36"/>
      <c r="CJ26" s="36"/>
      <c r="CK26" s="48"/>
      <c r="CL26" s="48">
        <v>3</v>
      </c>
      <c r="CM26" s="36">
        <v>7</v>
      </c>
      <c r="CN26" s="36">
        <v>28</v>
      </c>
      <c r="CO26" s="36"/>
    </row>
    <row r="27" spans="1:93" ht="27" customHeight="1">
      <c r="A27" s="13">
        <v>20</v>
      </c>
      <c r="B27" s="30" t="s">
        <v>80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0"/>
      <c r="AO27" s="20"/>
      <c r="AP27" s="20"/>
      <c r="AQ27" s="20"/>
      <c r="AR27" s="25"/>
      <c r="AS27" s="25"/>
      <c r="AT27"/>
      <c r="AU27"/>
      <c r="AW27" s="43" t="s">
        <v>21</v>
      </c>
      <c r="AX27" s="43"/>
      <c r="AY27" s="39">
        <f>C28</f>
        <v>31</v>
      </c>
      <c r="AZ27" s="43" t="s">
        <v>20</v>
      </c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V27" s="43" t="s">
        <v>21</v>
      </c>
      <c r="BW27" s="43"/>
      <c r="BX27" s="39">
        <f>C28</f>
        <v>31</v>
      </c>
      <c r="BY27" s="43" t="s">
        <v>20</v>
      </c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O27" s="25"/>
    </row>
    <row r="28" spans="1:48" ht="16.5" customHeight="1">
      <c r="A28" s="40" t="s">
        <v>21</v>
      </c>
      <c r="B28" s="40"/>
      <c r="C28" s="41">
        <v>31</v>
      </c>
      <c r="D28" s="40" t="s">
        <v>20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0"/>
      <c r="AP28" s="20"/>
      <c r="AQ28" s="20"/>
      <c r="AR28" s="20"/>
      <c r="AS28" s="25"/>
      <c r="AT28" s="25"/>
      <c r="AU28"/>
      <c r="AV28" s="25"/>
    </row>
    <row r="29" spans="1:93" ht="16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  <c r="Q29"/>
      <c r="R29"/>
      <c r="S29"/>
      <c r="T29"/>
      <c r="U29" s="20" t="s">
        <v>159</v>
      </c>
      <c r="V29" s="20"/>
      <c r="W29" s="20"/>
      <c r="X29" s="20"/>
      <c r="Y29" s="20"/>
      <c r="Z29" s="20"/>
      <c r="AA29" s="20"/>
      <c r="AB29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0"/>
      <c r="AQ29" s="20"/>
      <c r="AR29" s="21"/>
      <c r="AS29" s="21"/>
      <c r="AT29" s="25"/>
      <c r="AU29" s="25"/>
      <c r="AV29"/>
      <c r="AW29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44" t="s">
        <v>140</v>
      </c>
      <c r="BO29" s="44"/>
      <c r="BP29" s="44"/>
      <c r="BQ29" s="44"/>
      <c r="BR29" s="44"/>
      <c r="BS29" s="44"/>
      <c r="BT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44" t="s">
        <v>152</v>
      </c>
      <c r="CL29" s="44"/>
      <c r="CM29" s="44"/>
      <c r="CN29" s="44"/>
      <c r="CO29" s="44"/>
    </row>
    <row r="30" spans="1:93" ht="15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/>
      <c r="Q30"/>
      <c r="R30"/>
      <c r="S30"/>
      <c r="T30"/>
      <c r="U30" s="20" t="s">
        <v>89</v>
      </c>
      <c r="V30" s="20"/>
      <c r="W30" s="20"/>
      <c r="X30" s="20"/>
      <c r="Y30" s="20"/>
      <c r="Z30" s="20"/>
      <c r="AA30" s="20"/>
      <c r="AB30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0"/>
      <c r="AQ30" s="20"/>
      <c r="AR30" s="21"/>
      <c r="AS30" s="21"/>
      <c r="AT30" s="25"/>
      <c r="AU30" s="25"/>
      <c r="AV30"/>
      <c r="AW30"/>
      <c r="AX30" s="69" t="s">
        <v>114</v>
      </c>
      <c r="AY30" s="69"/>
      <c r="AZ30" s="69"/>
      <c r="BA30" s="25"/>
      <c r="BB30" s="25"/>
      <c r="BC30" s="25"/>
      <c r="BD30" s="25"/>
      <c r="BE30" s="25"/>
      <c r="BF30" s="25"/>
      <c r="BP30" s="57" t="s">
        <v>95</v>
      </c>
      <c r="BQ30" s="57"/>
      <c r="BR30" s="57"/>
      <c r="BS30" s="58"/>
      <c r="BT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M30" s="25"/>
      <c r="CN30" s="57" t="s">
        <v>95</v>
      </c>
      <c r="CO30" s="57"/>
    </row>
    <row r="31" spans="1:93" ht="15">
      <c r="A31" s="40"/>
      <c r="B31" s="42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9"/>
      <c r="Q31"/>
      <c r="R31"/>
      <c r="S31"/>
      <c r="T31"/>
      <c r="U31" s="20"/>
      <c r="V31" s="20"/>
      <c r="W31" s="20"/>
      <c r="X31" s="20"/>
      <c r="Y31" s="20"/>
      <c r="Z31" s="20"/>
      <c r="AA31" s="20"/>
      <c r="AB31"/>
      <c r="AC31" s="25"/>
      <c r="AD31" s="25"/>
      <c r="AE31" s="25"/>
      <c r="AF31" s="25"/>
      <c r="AG31" s="25"/>
      <c r="AH31" s="25"/>
      <c r="AI31" s="25"/>
      <c r="AJ31" s="25"/>
      <c r="AK31" s="25"/>
      <c r="AL31"/>
      <c r="AM31"/>
      <c r="AN31"/>
      <c r="AO31" s="76" t="s">
        <v>90</v>
      </c>
      <c r="AP31" s="76"/>
      <c r="AQ31" s="76"/>
      <c r="AR31" s="76"/>
      <c r="AS31" s="76"/>
      <c r="AT31" s="76"/>
      <c r="AU31" s="25"/>
      <c r="AV31"/>
      <c r="AW31"/>
      <c r="AX31"/>
      <c r="AY31"/>
      <c r="AZ31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45"/>
      <c r="BQ31" s="44"/>
      <c r="BR31" s="44"/>
      <c r="BS31" s="44"/>
      <c r="BT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N31" s="45"/>
      <c r="CO31" s="44"/>
    </row>
    <row r="32" spans="1:93" ht="15" customHeight="1">
      <c r="A32" s="18"/>
      <c r="B32" s="43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/>
      <c r="Q32"/>
      <c r="R32"/>
      <c r="S32"/>
      <c r="T32"/>
      <c r="U32" s="20"/>
      <c r="V32" s="20"/>
      <c r="W32" s="20"/>
      <c r="X32" s="20"/>
      <c r="Y32" s="20"/>
      <c r="Z32" s="20"/>
      <c r="AA32" s="21"/>
      <c r="AB32"/>
      <c r="AC32" s="25"/>
      <c r="AD32" s="22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75" t="s">
        <v>91</v>
      </c>
      <c r="AP32" s="75"/>
      <c r="AQ32" s="75"/>
      <c r="AR32" s="75"/>
      <c r="AS32" s="75"/>
      <c r="AT32" s="75"/>
      <c r="AU32" s="25"/>
      <c r="AV32"/>
      <c r="AW32"/>
      <c r="AX32"/>
      <c r="AY32"/>
      <c r="AZ32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45"/>
      <c r="BQ32" s="44"/>
      <c r="BR32" s="44"/>
      <c r="BS32" s="44"/>
      <c r="BT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45"/>
      <c r="CO32" s="44"/>
    </row>
    <row r="33" spans="1:93" ht="15" customHeight="1">
      <c r="A33"/>
      <c r="B33" s="51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/>
      <c r="R33"/>
      <c r="S33"/>
      <c r="T33"/>
      <c r="U33" s="20"/>
      <c r="V33" s="20"/>
      <c r="W33" s="20"/>
      <c r="X33" s="20"/>
      <c r="Y33" s="20"/>
      <c r="Z33" s="20"/>
      <c r="AA33" s="21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 s="25"/>
      <c r="BB33" s="25"/>
      <c r="BC33" s="25"/>
      <c r="BD33" s="25"/>
      <c r="BE33" s="25"/>
      <c r="BF33" s="25"/>
      <c r="BP33" s="56" t="s">
        <v>90</v>
      </c>
      <c r="BQ33" s="56"/>
      <c r="BR33" s="56"/>
      <c r="BS33" s="56"/>
      <c r="BT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N33" s="56" t="s">
        <v>90</v>
      </c>
      <c r="CO33" s="56"/>
    </row>
    <row r="34" spans="1:93" ht="15" customHeight="1">
      <c r="A34" s="18"/>
      <c r="B34" s="51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/>
      <c r="R34"/>
      <c r="S34"/>
      <c r="T34"/>
      <c r="U34" s="143" t="s">
        <v>90</v>
      </c>
      <c r="V34" s="143"/>
      <c r="W34" s="143"/>
      <c r="X34" s="143"/>
      <c r="Y34" s="143"/>
      <c r="Z34" s="143"/>
      <c r="AA34" s="143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 s="70" t="s">
        <v>115</v>
      </c>
      <c r="AY34" s="70"/>
      <c r="AZ34" s="70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57" t="s">
        <v>91</v>
      </c>
      <c r="BQ34" s="57"/>
      <c r="BR34" s="57"/>
      <c r="BS34" s="57"/>
      <c r="BT34" s="25"/>
      <c r="BW34" s="40"/>
      <c r="BX34" s="42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N34" s="57" t="s">
        <v>91</v>
      </c>
      <c r="CO34" s="57"/>
    </row>
    <row r="35" spans="1:52" ht="15" customHeight="1">
      <c r="A35"/>
      <c r="B35" s="51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23"/>
      <c r="Q35"/>
      <c r="R35"/>
      <c r="S35"/>
      <c r="T35"/>
      <c r="U35" s="20" t="s">
        <v>91</v>
      </c>
      <c r="V35" s="20"/>
      <c r="W35" s="20"/>
      <c r="X35" s="20"/>
      <c r="Y35" s="20"/>
      <c r="Z35" s="20"/>
      <c r="AA35" s="20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 s="69" t="s">
        <v>116</v>
      </c>
      <c r="AY35" s="69"/>
      <c r="AZ35" s="69"/>
    </row>
    <row r="36" spans="1:65" ht="15" customHeight="1">
      <c r="A36" s="6"/>
      <c r="B36"/>
      <c r="C36" s="51"/>
      <c r="D36" s="51"/>
      <c r="E36" s="51"/>
      <c r="F36" s="51"/>
      <c r="G36" s="4"/>
      <c r="H36" s="4"/>
      <c r="I36" s="4"/>
      <c r="J36" s="4"/>
      <c r="K36" s="4"/>
      <c r="L36" s="4"/>
      <c r="M36" s="4"/>
      <c r="N36" s="4"/>
      <c r="O36" s="4"/>
      <c r="P36" s="5"/>
      <c r="Q36" s="5"/>
      <c r="R36" s="5"/>
      <c r="S36" s="5"/>
      <c r="T36" s="5"/>
      <c r="U36" s="5"/>
      <c r="V36" s="5"/>
      <c r="W36" s="5"/>
      <c r="X36" s="5"/>
      <c r="Y36" s="4"/>
      <c r="Z36" s="4"/>
      <c r="AA36" s="4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BC36" s="69" t="s">
        <v>117</v>
      </c>
      <c r="BD36" s="69"/>
      <c r="BE36" s="69"/>
      <c r="BF36" s="69"/>
      <c r="BG36" s="69"/>
      <c r="BH36" s="69"/>
      <c r="BI36" s="69"/>
      <c r="BJ36" s="69"/>
      <c r="BK36" s="69"/>
      <c r="BL36" s="69"/>
      <c r="BM36" s="69"/>
    </row>
    <row r="37" spans="1:65" ht="1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BC37"/>
      <c r="BD37"/>
      <c r="BE37"/>
      <c r="BF37"/>
      <c r="BG37"/>
      <c r="BH37"/>
      <c r="BI37"/>
      <c r="BJ37"/>
      <c r="BK37"/>
      <c r="BL37"/>
      <c r="BM37"/>
    </row>
    <row r="38" spans="1:65" ht="15" customHeight="1">
      <c r="A38" s="26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0"/>
      <c r="U38" s="20"/>
      <c r="V38" s="20"/>
      <c r="W38" s="20"/>
      <c r="X38" s="25"/>
      <c r="AW38"/>
      <c r="BC38"/>
      <c r="BD38"/>
      <c r="BE38"/>
      <c r="BF38"/>
      <c r="BG38"/>
      <c r="BH38"/>
      <c r="BI38"/>
      <c r="BJ38"/>
      <c r="BK38"/>
      <c r="BL38"/>
      <c r="BM38"/>
    </row>
    <row r="39" spans="20:65" ht="15" customHeight="1">
      <c r="T39" s="20"/>
      <c r="U39" s="20"/>
      <c r="V39" s="20"/>
      <c r="W39" s="20"/>
      <c r="BC39"/>
      <c r="BD39"/>
      <c r="BE39"/>
      <c r="BF39"/>
      <c r="BG39"/>
      <c r="BH39"/>
      <c r="BI39"/>
      <c r="BJ39"/>
      <c r="BK39"/>
      <c r="BL39"/>
      <c r="BM39"/>
    </row>
    <row r="40" spans="20:65" ht="15">
      <c r="T40" s="20"/>
      <c r="U40" s="20"/>
      <c r="V40" s="20"/>
      <c r="BC40"/>
      <c r="BD40"/>
      <c r="BE40"/>
      <c r="BF40"/>
      <c r="BG40"/>
      <c r="BH40"/>
      <c r="BI40"/>
      <c r="BJ40"/>
      <c r="BK40"/>
      <c r="BL40"/>
      <c r="BM40"/>
    </row>
    <row r="41" spans="20:65" ht="15">
      <c r="T41" s="20"/>
      <c r="U41" s="20"/>
      <c r="V41" s="21"/>
      <c r="BC41" s="70" t="s">
        <v>118</v>
      </c>
      <c r="BD41" s="70"/>
      <c r="BE41" s="70"/>
      <c r="BF41" s="70"/>
      <c r="BG41" s="70"/>
      <c r="BH41" s="70"/>
      <c r="BI41" s="70"/>
      <c r="BJ41" s="70"/>
      <c r="BK41" s="70"/>
      <c r="BL41" s="70"/>
      <c r="BM41" s="70"/>
    </row>
    <row r="42" spans="20:65" ht="15">
      <c r="T42" s="20"/>
      <c r="U42" s="20"/>
      <c r="V42" s="21"/>
      <c r="BC42" s="69" t="s">
        <v>119</v>
      </c>
      <c r="BD42" s="69"/>
      <c r="BE42" s="69"/>
      <c r="BF42" s="69"/>
      <c r="BG42" s="69"/>
      <c r="BH42" s="69"/>
      <c r="BI42" s="69"/>
      <c r="BJ42" s="69"/>
      <c r="BK42" s="69"/>
      <c r="BL42" s="69"/>
      <c r="BM42" s="69"/>
    </row>
  </sheetData>
  <sheetProtection/>
  <mergeCells count="63">
    <mergeCell ref="BV25:BW25"/>
    <mergeCell ref="BV4:BV6"/>
    <mergeCell ref="BW4:BW6"/>
    <mergeCell ref="BG4:BS5"/>
    <mergeCell ref="AX4:AX6"/>
    <mergeCell ref="AP4:AP5"/>
    <mergeCell ref="AT4:AT5"/>
    <mergeCell ref="AC18:AD18"/>
    <mergeCell ref="AC4:AC5"/>
    <mergeCell ref="AD4:AD5"/>
    <mergeCell ref="AW25:AX25"/>
    <mergeCell ref="AO4:AO5"/>
    <mergeCell ref="AL4:AL5"/>
    <mergeCell ref="AM4:AM5"/>
    <mergeCell ref="AU4:AU5"/>
    <mergeCell ref="AE4:AE5"/>
    <mergeCell ref="AF4:AG4"/>
    <mergeCell ref="CO4:CO6"/>
    <mergeCell ref="AW4:AW6"/>
    <mergeCell ref="CD4:CN5"/>
    <mergeCell ref="BA4:BD5"/>
    <mergeCell ref="AY4:AZ5"/>
    <mergeCell ref="BT4:BT6"/>
    <mergeCell ref="BX4:BY5"/>
    <mergeCell ref="BZ4:CC5"/>
    <mergeCell ref="BF4:BF6"/>
    <mergeCell ref="BE4:BE6"/>
    <mergeCell ref="AW1:BT1"/>
    <mergeCell ref="BV1:CO1"/>
    <mergeCell ref="AW2:BT2"/>
    <mergeCell ref="BV2:CO2"/>
    <mergeCell ref="AW3:BT3"/>
    <mergeCell ref="BV3:CO3"/>
    <mergeCell ref="M4:M5"/>
    <mergeCell ref="N4:N5"/>
    <mergeCell ref="AC1:AU1"/>
    <mergeCell ref="AC2:AU2"/>
    <mergeCell ref="AC3:AU3"/>
    <mergeCell ref="AS4:AS5"/>
    <mergeCell ref="AQ4:AQ5"/>
    <mergeCell ref="AH4:AK4"/>
    <mergeCell ref="AN4:AN5"/>
    <mergeCell ref="AR4:AR5"/>
    <mergeCell ref="A1:AA1"/>
    <mergeCell ref="A2:AA2"/>
    <mergeCell ref="A3:AA3"/>
    <mergeCell ref="J4:J5"/>
    <mergeCell ref="T4:T5"/>
    <mergeCell ref="R4:R5"/>
    <mergeCell ref="E4:E5"/>
    <mergeCell ref="F4:F5"/>
    <mergeCell ref="G4:G5"/>
    <mergeCell ref="U4:U5"/>
    <mergeCell ref="Y4:Y5"/>
    <mergeCell ref="Z4:Z5"/>
    <mergeCell ref="AA4:AA5"/>
    <mergeCell ref="A4:A5"/>
    <mergeCell ref="B4:B5"/>
    <mergeCell ref="C4:C5"/>
    <mergeCell ref="D4:D5"/>
    <mergeCell ref="Q4:Q5"/>
    <mergeCell ref="K4:K5"/>
    <mergeCell ref="L4:L5"/>
  </mergeCells>
  <printOptions/>
  <pageMargins left="0.1968503937007874" right="0.1968503937007874" top="0.3937007874015748" bottom="0.1968503937007874" header="0" footer="0"/>
  <pageSetup orientation="landscape" paperSize="5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Nuantek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Performance User</dc:creator>
  <cp:keywords/>
  <dc:description/>
  <cp:lastModifiedBy>RMKardinah</cp:lastModifiedBy>
  <cp:lastPrinted>2023-01-25T03:39:01Z</cp:lastPrinted>
  <dcterms:created xsi:type="dcterms:W3CDTF">2003-10-07T04:19:26Z</dcterms:created>
  <dcterms:modified xsi:type="dcterms:W3CDTF">2023-08-09T02:00:52Z</dcterms:modified>
  <cp:category/>
  <cp:version/>
  <cp:contentType/>
  <cp:contentStatus/>
</cp:coreProperties>
</file>